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diego/SWISSJUST Dropbox/Diego Alegrex/"/>
    </mc:Choice>
  </mc:AlternateContent>
  <xr:revisionPtr revIDLastSave="0" documentId="13_ncr:1_{58B0B22E-52E8-7E4E-9ABA-97ACE84A424B}" xr6:coauthVersionLast="47" xr6:coauthVersionMax="47" xr10:uidLastSave="{00000000-0000-0000-0000-000000000000}"/>
  <bookViews>
    <workbookView xWindow="38080" yWindow="2380" windowWidth="35860" windowHeight="18540" xr2:uid="{E2C50179-8164-1841-B29D-174B8B6B4268}"/>
  </bookViews>
  <sheets>
    <sheet name="Parametros" sheetId="1" r:id="rId1"/>
    <sheet name="Evol" sheetId="2" state="hidden" r:id="rId2"/>
    <sheet name="Plan" sheetId="3" state="hidden" r:id="rId3"/>
  </sheets>
  <definedNames>
    <definedName name="_xlnm._FilterDatabase" localSheetId="0" hidden="1">Parametros!$A$4:$AZ$63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18" i="1" l="1"/>
  <c r="BA10" i="1"/>
  <c r="BA62" i="1"/>
  <c r="BB62" i="1" s="1"/>
  <c r="BA60" i="1"/>
  <c r="BA58" i="1"/>
  <c r="BB56" i="1"/>
  <c r="BB54" i="1"/>
  <c r="BB52" i="1"/>
  <c r="BB50" i="1"/>
  <c r="BB48" i="1"/>
  <c r="BB46" i="1"/>
  <c r="BB40" i="1"/>
  <c r="BB34" i="1"/>
  <c r="BB32" i="1"/>
  <c r="BB30" i="1"/>
  <c r="BB27" i="1"/>
  <c r="BB25" i="1"/>
  <c r="BB21" i="1"/>
  <c r="BB23" i="1"/>
  <c r="BB19" i="1"/>
  <c r="BB17" i="1"/>
  <c r="BB15" i="1"/>
  <c r="BB13" i="1"/>
  <c r="BB11" i="1"/>
  <c r="BB8" i="1"/>
  <c r="BB6" i="1"/>
  <c r="BA2" i="1"/>
  <c r="BB2" i="1" s="1"/>
  <c r="BB45" i="1"/>
  <c r="BB44" i="1"/>
  <c r="AZ3" i="1"/>
  <c r="BA51" i="1" l="1"/>
  <c r="BA47" i="1"/>
  <c r="BA49" i="1"/>
  <c r="BA7" i="1"/>
  <c r="BA9" i="1"/>
  <c r="BA22" i="1"/>
  <c r="BA16" i="1"/>
  <c r="BA3" i="1"/>
  <c r="BA55" i="1" s="1"/>
  <c r="BA20" i="1"/>
  <c r="BA43" i="1"/>
  <c r="AZ58" i="1"/>
  <c r="AZ24" i="1"/>
  <c r="AZ60" i="1"/>
  <c r="AZ36" i="1"/>
  <c r="AZ57" i="1"/>
  <c r="AY16" i="1"/>
  <c r="AW16" i="1"/>
  <c r="AV16" i="1"/>
  <c r="AU16" i="1"/>
  <c r="AT16" i="1"/>
  <c r="AS16" i="1"/>
  <c r="AR16" i="1"/>
  <c r="AO16" i="1"/>
  <c r="AM16" i="1"/>
  <c r="AJ16" i="1"/>
  <c r="AI16" i="1"/>
  <c r="AG16" i="1"/>
  <c r="AF16" i="1"/>
  <c r="AK42" i="1"/>
  <c r="AK43" i="1" s="1"/>
  <c r="AQ38" i="1"/>
  <c r="AQ39" i="1" s="1"/>
  <c r="AH28" i="1"/>
  <c r="AK28" i="1"/>
  <c r="AQ28" i="1"/>
  <c r="AY28" i="1"/>
  <c r="AH26" i="1"/>
  <c r="AK26" i="1"/>
  <c r="AQ26" i="1"/>
  <c r="AY26" i="1"/>
  <c r="AH24" i="1"/>
  <c r="AK24" i="1"/>
  <c r="AQ24" i="1"/>
  <c r="AY24" i="1"/>
  <c r="AH57" i="1"/>
  <c r="AK57" i="1"/>
  <c r="AQ57" i="1"/>
  <c r="AH55" i="1"/>
  <c r="AK55" i="1"/>
  <c r="AQ55" i="1"/>
  <c r="AH53" i="1"/>
  <c r="AK53" i="1"/>
  <c r="AQ53" i="1"/>
  <c r="AK49" i="1"/>
  <c r="AQ49" i="1"/>
  <c r="AH47" i="1"/>
  <c r="AK47" i="1"/>
  <c r="AQ47" i="1"/>
  <c r="AH41" i="1"/>
  <c r="AH39" i="1"/>
  <c r="AK39" i="1"/>
  <c r="AH37" i="1"/>
  <c r="AK37" i="1"/>
  <c r="AH35" i="1"/>
  <c r="AK35" i="1"/>
  <c r="AQ35" i="1"/>
  <c r="AH33" i="1"/>
  <c r="AK33" i="1"/>
  <c r="AQ33" i="1"/>
  <c r="AH31" i="1"/>
  <c r="AK31" i="1"/>
  <c r="AQ31" i="1"/>
  <c r="AH22" i="1"/>
  <c r="AK22" i="1"/>
  <c r="AH20" i="1"/>
  <c r="AK20" i="1"/>
  <c r="AH18" i="1"/>
  <c r="AK18" i="1"/>
  <c r="AH10" i="1"/>
  <c r="AK10" i="1"/>
  <c r="AK7" i="1"/>
  <c r="AS30" i="1"/>
  <c r="AS36" i="1" s="1"/>
  <c r="AS38" i="1" s="1"/>
  <c r="AS42" i="1" s="1"/>
  <c r="AR30" i="1"/>
  <c r="AR36" i="1" s="1"/>
  <c r="AR38" i="1" s="1"/>
  <c r="AR42" i="1" s="1"/>
  <c r="B41" i="2"/>
  <c r="B66" i="2" s="1"/>
  <c r="Y21" i="2"/>
  <c r="Y23" i="2" s="1"/>
  <c r="X21" i="2"/>
  <c r="X23" i="2" s="1"/>
  <c r="W21" i="2"/>
  <c r="W23" i="2" s="1"/>
  <c r="S21" i="2"/>
  <c r="S23" i="2" s="1"/>
  <c r="R21" i="2"/>
  <c r="R23" i="2" s="1"/>
  <c r="Q21" i="2"/>
  <c r="Q23" i="2" s="1"/>
  <c r="P21" i="2"/>
  <c r="P23" i="2" s="1"/>
  <c r="O21" i="2"/>
  <c r="O22" i="2" s="1"/>
  <c r="M21" i="2"/>
  <c r="L21" i="2"/>
  <c r="L23" i="2" s="1"/>
  <c r="K21" i="2"/>
  <c r="K23" i="2" s="1"/>
  <c r="J21" i="2"/>
  <c r="J23" i="2" s="1"/>
  <c r="I21" i="2"/>
  <c r="I22" i="2" s="1"/>
  <c r="H21" i="2"/>
  <c r="H23" i="2" s="1"/>
  <c r="G21" i="2"/>
  <c r="G22" i="2" s="1"/>
  <c r="F21" i="2"/>
  <c r="F22" i="2" s="1"/>
  <c r="E21" i="2"/>
  <c r="E23" i="2" s="1"/>
  <c r="D21" i="2"/>
  <c r="A36" i="1"/>
  <c r="A42" i="1" s="1"/>
  <c r="AY62" i="1"/>
  <c r="A62" i="1"/>
  <c r="A60" i="1"/>
  <c r="A58" i="1"/>
  <c r="AY60" i="1"/>
  <c r="AY58" i="1"/>
  <c r="AY36" i="1"/>
  <c r="AY38" i="1" s="1"/>
  <c r="AY40" i="1" s="1"/>
  <c r="AX21" i="1"/>
  <c r="AX19" i="1"/>
  <c r="AX17" i="1"/>
  <c r="AX36" i="1"/>
  <c r="AX38" i="1" s="1"/>
  <c r="AX62" i="1"/>
  <c r="AX60" i="1"/>
  <c r="AX58" i="1"/>
  <c r="D26" i="2"/>
  <c r="E26" i="2"/>
  <c r="F26" i="2"/>
  <c r="G26" i="2"/>
  <c r="H26" i="2"/>
  <c r="I26" i="2"/>
  <c r="J26" i="2"/>
  <c r="K26" i="2"/>
  <c r="L26" i="2"/>
  <c r="M26" i="2"/>
  <c r="N26" i="2"/>
  <c r="O26" i="2"/>
  <c r="P26" i="2"/>
  <c r="Q26" i="2"/>
  <c r="R26" i="2"/>
  <c r="S26" i="2"/>
  <c r="T26" i="2"/>
  <c r="U26" i="2"/>
  <c r="V26" i="2"/>
  <c r="W26" i="2"/>
  <c r="X26" i="2"/>
  <c r="Y26" i="2"/>
  <c r="Z26" i="2"/>
  <c r="AA26" i="2"/>
  <c r="AB26" i="2"/>
  <c r="C26" i="2"/>
  <c r="B40" i="2"/>
  <c r="B65" i="2" s="1"/>
  <c r="BB60" i="1" l="1"/>
  <c r="BB58" i="1"/>
  <c r="AB21" i="2"/>
  <c r="BB36" i="1"/>
  <c r="BA37" i="1"/>
  <c r="BA31" i="1"/>
  <c r="BA26" i="1"/>
  <c r="BA61" i="1"/>
  <c r="BA53" i="1"/>
  <c r="BA41" i="1"/>
  <c r="BA24" i="1"/>
  <c r="BA28" i="1"/>
  <c r="BA35" i="1"/>
  <c r="BA14" i="1"/>
  <c r="BA57" i="1"/>
  <c r="BA59" i="1"/>
  <c r="BA33" i="1"/>
  <c r="AZ38" i="1"/>
  <c r="AZ63" i="1"/>
  <c r="AZ51" i="1"/>
  <c r="AZ66" i="1"/>
  <c r="AZ111" i="1" s="1"/>
  <c r="AZ49" i="1"/>
  <c r="AZ61" i="1"/>
  <c r="AZ59" i="1"/>
  <c r="AZ29" i="1"/>
  <c r="AQ42" i="1"/>
  <c r="AQ43" i="1" s="1"/>
  <c r="R22" i="2"/>
  <c r="V21" i="2"/>
  <c r="V22" i="2" s="1"/>
  <c r="Z21" i="2"/>
  <c r="AA21" i="2"/>
  <c r="U21" i="2"/>
  <c r="U23" i="2" s="1"/>
  <c r="S22" i="2"/>
  <c r="M22" i="2"/>
  <c r="M23" i="2"/>
  <c r="K22" i="2"/>
  <c r="J22" i="2"/>
  <c r="I23" i="2"/>
  <c r="E22" i="2"/>
  <c r="F23" i="2"/>
  <c r="O23" i="2"/>
  <c r="P22" i="2"/>
  <c r="X22" i="2"/>
  <c r="G23" i="2"/>
  <c r="W22" i="2"/>
  <c r="N21" i="2"/>
  <c r="H22" i="2"/>
  <c r="L22" i="2"/>
  <c r="Q22" i="2"/>
  <c r="Y22" i="2"/>
  <c r="A38" i="1"/>
  <c r="A40" i="1" s="1"/>
  <c r="AY42" i="1"/>
  <c r="AX42" i="1"/>
  <c r="AB20" i="2"/>
  <c r="AB66" i="2" s="1"/>
  <c r="AA20" i="2"/>
  <c r="Z20" i="2"/>
  <c r="Y20" i="2"/>
  <c r="Y66" i="2" s="1"/>
  <c r="X20" i="2"/>
  <c r="X66" i="2" s="1"/>
  <c r="W20" i="2"/>
  <c r="W66" i="2" s="1"/>
  <c r="Q20" i="2"/>
  <c r="Q66" i="2" s="1"/>
  <c r="P20" i="2"/>
  <c r="P66" i="2" s="1"/>
  <c r="O20" i="2"/>
  <c r="O66" i="2" s="1"/>
  <c r="M20" i="2"/>
  <c r="M66" i="2" s="1"/>
  <c r="I20" i="2"/>
  <c r="I66" i="2" s="1"/>
  <c r="H20" i="2"/>
  <c r="H66" i="2" s="1"/>
  <c r="G20" i="2"/>
  <c r="G66" i="2" s="1"/>
  <c r="F20" i="2"/>
  <c r="F66" i="2" s="1"/>
  <c r="E20" i="2"/>
  <c r="E66" i="2" s="1"/>
  <c r="D20" i="2"/>
  <c r="AW62" i="1"/>
  <c r="AW60" i="1"/>
  <c r="AW58" i="1"/>
  <c r="AW38" i="1"/>
  <c r="AW36" i="1"/>
  <c r="AW10" i="1"/>
  <c r="AW5" i="1"/>
  <c r="AX5" i="1" s="1"/>
  <c r="AW2" i="1"/>
  <c r="C19" i="2" s="1"/>
  <c r="AA17" i="3"/>
  <c r="AB17" i="3"/>
  <c r="AA18" i="3"/>
  <c r="AA19" i="3"/>
  <c r="AA20" i="3"/>
  <c r="Z17" i="3"/>
  <c r="Z18" i="3"/>
  <c r="Y18" i="3"/>
  <c r="Y19" i="3" s="1"/>
  <c r="W19" i="3"/>
  <c r="Z19" i="3" s="1"/>
  <c r="W20" i="3"/>
  <c r="Z20" i="3" s="1"/>
  <c r="W18" i="3"/>
  <c r="S18" i="3"/>
  <c r="S19" i="3" s="1"/>
  <c r="S20" i="3" s="1"/>
  <c r="S21" i="3" s="1"/>
  <c r="S22" i="3" s="1"/>
  <c r="S17" i="3"/>
  <c r="T46" i="2"/>
  <c r="T2" i="3" s="1"/>
  <c r="R18" i="3"/>
  <c r="R19" i="3" s="1"/>
  <c r="R20" i="3" s="1"/>
  <c r="R21" i="3" s="1"/>
  <c r="R22" i="3" s="1"/>
  <c r="R17" i="3"/>
  <c r="Q17" i="3"/>
  <c r="Q18" i="3" s="1"/>
  <c r="Q19" i="3" s="1"/>
  <c r="Q20" i="3" s="1"/>
  <c r="Q21" i="3" s="1"/>
  <c r="Q22" i="3" s="1"/>
  <c r="I17" i="3"/>
  <c r="I18" i="3" s="1"/>
  <c r="I19" i="3" s="1"/>
  <c r="I20" i="3" s="1"/>
  <c r="I21" i="3" s="1"/>
  <c r="I22" i="3" s="1"/>
  <c r="P17" i="3"/>
  <c r="P18" i="3" s="1"/>
  <c r="O17" i="3"/>
  <c r="O18" i="3" s="1"/>
  <c r="O19" i="3" s="1"/>
  <c r="O20" i="3" s="1"/>
  <c r="O21" i="3" s="1"/>
  <c r="O22" i="3" s="1"/>
  <c r="N17" i="3"/>
  <c r="N18" i="3" s="1"/>
  <c r="N19" i="3" s="1"/>
  <c r="N20" i="3" s="1"/>
  <c r="N21" i="3" s="1"/>
  <c r="N22" i="3" s="1"/>
  <c r="H19" i="3"/>
  <c r="H20" i="3" s="1"/>
  <c r="AQ22" i="1"/>
  <c r="AQ20" i="1"/>
  <c r="AQ18" i="1"/>
  <c r="AV50" i="1"/>
  <c r="D10" i="3"/>
  <c r="D11" i="3" s="1"/>
  <c r="D12" i="3" s="1"/>
  <c r="D13" i="3" s="1"/>
  <c r="B5" i="3"/>
  <c r="Y2" i="3"/>
  <c r="X2" i="3"/>
  <c r="W2" i="3"/>
  <c r="V2" i="3"/>
  <c r="U2" i="3"/>
  <c r="S2" i="3"/>
  <c r="R2" i="3"/>
  <c r="Q2" i="3"/>
  <c r="P2" i="3"/>
  <c r="O2" i="3"/>
  <c r="N2" i="3"/>
  <c r="I2" i="3"/>
  <c r="H2" i="3"/>
  <c r="G2" i="3"/>
  <c r="F2" i="3"/>
  <c r="E2" i="3"/>
  <c r="D2" i="3"/>
  <c r="C2" i="3"/>
  <c r="B2" i="3"/>
  <c r="B19" i="3"/>
  <c r="B28" i="3" s="1"/>
  <c r="B18" i="3"/>
  <c r="B27" i="3" s="1"/>
  <c r="B17" i="3"/>
  <c r="B26" i="3" s="1"/>
  <c r="B22" i="3"/>
  <c r="B31" i="3" s="1"/>
  <c r="B21" i="3"/>
  <c r="B30" i="3" s="1"/>
  <c r="B20" i="3"/>
  <c r="B29" i="3" s="1"/>
  <c r="N60" i="2"/>
  <c r="N59" i="2"/>
  <c r="N57" i="2"/>
  <c r="N27" i="2"/>
  <c r="N63" i="2"/>
  <c r="N62" i="2"/>
  <c r="N61" i="2"/>
  <c r="N56" i="2"/>
  <c r="N55" i="2"/>
  <c r="N54" i="2"/>
  <c r="N53" i="2"/>
  <c r="N4" i="2"/>
  <c r="N3" i="2"/>
  <c r="N2" i="2"/>
  <c r="Q4" i="2"/>
  <c r="AH48" i="1"/>
  <c r="C27" i="2"/>
  <c r="AB27" i="2"/>
  <c r="AA27" i="2"/>
  <c r="Z27" i="2"/>
  <c r="Y27" i="2"/>
  <c r="X27" i="2"/>
  <c r="W27" i="2"/>
  <c r="V27" i="2"/>
  <c r="U27" i="2"/>
  <c r="T27" i="2"/>
  <c r="S27" i="2"/>
  <c r="R27" i="2"/>
  <c r="Q27" i="2"/>
  <c r="P27" i="2"/>
  <c r="O27" i="2"/>
  <c r="M27" i="2"/>
  <c r="L27" i="2"/>
  <c r="K27" i="2"/>
  <c r="J27" i="2"/>
  <c r="I27" i="2"/>
  <c r="H27" i="2"/>
  <c r="G27" i="2"/>
  <c r="F27" i="2"/>
  <c r="E27" i="2"/>
  <c r="AB46" i="2"/>
  <c r="AB2" i="3" s="1"/>
  <c r="AA46" i="2"/>
  <c r="AA2" i="3" s="1"/>
  <c r="Z46" i="2"/>
  <c r="Z2" i="3" s="1"/>
  <c r="M46" i="2"/>
  <c r="M2" i="3" s="1"/>
  <c r="AF9" i="1"/>
  <c r="AG9" i="1"/>
  <c r="AH9" i="1"/>
  <c r="AI9" i="1"/>
  <c r="AJ9" i="1"/>
  <c r="AK9" i="1"/>
  <c r="AF12" i="1"/>
  <c r="AG12" i="1"/>
  <c r="AH12" i="1"/>
  <c r="AI12" i="1"/>
  <c r="AJ12" i="1"/>
  <c r="AK12" i="1"/>
  <c r="AF22" i="1"/>
  <c r="AG22" i="1"/>
  <c r="AI22" i="1"/>
  <c r="AJ22" i="1"/>
  <c r="AM22" i="1"/>
  <c r="AO22" i="1"/>
  <c r="AF20" i="1"/>
  <c r="AG20" i="1"/>
  <c r="AI20" i="1"/>
  <c r="AJ20" i="1"/>
  <c r="AM20" i="1"/>
  <c r="AO20" i="1"/>
  <c r="AF18" i="1"/>
  <c r="AG18" i="1"/>
  <c r="AI18" i="1"/>
  <c r="AJ18" i="1"/>
  <c r="AF14" i="1"/>
  <c r="AG14" i="1"/>
  <c r="AJ14" i="1"/>
  <c r="AK14" i="1"/>
  <c r="B28" i="2"/>
  <c r="B53" i="2" s="1"/>
  <c r="B29" i="2"/>
  <c r="B54" i="2" s="1"/>
  <c r="B30" i="2"/>
  <c r="B55" i="2" s="1"/>
  <c r="L19" i="2"/>
  <c r="L18" i="2"/>
  <c r="L17" i="2"/>
  <c r="L16" i="2"/>
  <c r="L15" i="2"/>
  <c r="L14" i="2"/>
  <c r="L13" i="2"/>
  <c r="L24" i="2" s="1"/>
  <c r="L12" i="2"/>
  <c r="L11" i="2"/>
  <c r="L10" i="2"/>
  <c r="L9" i="2"/>
  <c r="L8" i="2"/>
  <c r="L53" i="2" s="1"/>
  <c r="L4" i="2"/>
  <c r="L3" i="2"/>
  <c r="L2" i="2"/>
  <c r="K19" i="2"/>
  <c r="K18" i="2"/>
  <c r="K17" i="2"/>
  <c r="K16" i="2"/>
  <c r="K15" i="2"/>
  <c r="K14" i="2"/>
  <c r="K13" i="2"/>
  <c r="K24" i="2" s="1"/>
  <c r="K12" i="2"/>
  <c r="K11" i="2"/>
  <c r="K10" i="2"/>
  <c r="K9" i="2"/>
  <c r="K8" i="2"/>
  <c r="K53" i="2" s="1"/>
  <c r="K4" i="2"/>
  <c r="K3" i="2"/>
  <c r="K2" i="2"/>
  <c r="J19" i="2"/>
  <c r="J18" i="2"/>
  <c r="J17" i="2"/>
  <c r="J16" i="2"/>
  <c r="J15" i="2"/>
  <c r="J14" i="2"/>
  <c r="J13" i="2"/>
  <c r="J24" i="2" s="1"/>
  <c r="J12" i="2"/>
  <c r="J11" i="2"/>
  <c r="J10" i="2"/>
  <c r="J9" i="2"/>
  <c r="J8" i="2"/>
  <c r="J4" i="2"/>
  <c r="J3" i="2"/>
  <c r="J2" i="2"/>
  <c r="AB18" i="2"/>
  <c r="AB17" i="2"/>
  <c r="AB16" i="2"/>
  <c r="AB14" i="2"/>
  <c r="AB12" i="2"/>
  <c r="AB11" i="2"/>
  <c r="AB10" i="2"/>
  <c r="AB9" i="2"/>
  <c r="AB8" i="2"/>
  <c r="AB4" i="2"/>
  <c r="AB3" i="2"/>
  <c r="AB2" i="2"/>
  <c r="AA18" i="2"/>
  <c r="AA17" i="2"/>
  <c r="AA16" i="2"/>
  <c r="AA14" i="2"/>
  <c r="AA12" i="2"/>
  <c r="AA11" i="2"/>
  <c r="AA10" i="2"/>
  <c r="AA9" i="2"/>
  <c r="AA8" i="2"/>
  <c r="AA4" i="2"/>
  <c r="AA3" i="2"/>
  <c r="AA2" i="2"/>
  <c r="Z18" i="2"/>
  <c r="Z17" i="2"/>
  <c r="Z16" i="2"/>
  <c r="Z14" i="2"/>
  <c r="Z12" i="2"/>
  <c r="Z11" i="2"/>
  <c r="Z10" i="2"/>
  <c r="Z9" i="2"/>
  <c r="Z8" i="2"/>
  <c r="Z4" i="2"/>
  <c r="Z3" i="2"/>
  <c r="Z2" i="2"/>
  <c r="AK110" i="1"/>
  <c r="AJ110" i="1"/>
  <c r="AI110" i="1"/>
  <c r="AH110" i="1"/>
  <c r="AG110" i="1"/>
  <c r="AF110" i="1"/>
  <c r="AE110" i="1"/>
  <c r="X110" i="1"/>
  <c r="W110" i="1"/>
  <c r="P110" i="1"/>
  <c r="O110" i="1"/>
  <c r="N110" i="1"/>
  <c r="M110" i="1"/>
  <c r="L110" i="1"/>
  <c r="K110" i="1"/>
  <c r="J110" i="1"/>
  <c r="F110" i="1"/>
  <c r="AK101" i="1"/>
  <c r="AJ101" i="1"/>
  <c r="AI101" i="1"/>
  <c r="AH101" i="1"/>
  <c r="AG101" i="1"/>
  <c r="AF101" i="1"/>
  <c r="AE101" i="1"/>
  <c r="AK92" i="1"/>
  <c r="AJ92" i="1"/>
  <c r="AI92" i="1"/>
  <c r="AH92" i="1"/>
  <c r="AG92" i="1"/>
  <c r="AF92" i="1"/>
  <c r="AE92" i="1"/>
  <c r="X92" i="1"/>
  <c r="W92" i="1"/>
  <c r="O92" i="1"/>
  <c r="N92" i="1"/>
  <c r="M92" i="1"/>
  <c r="L92" i="1"/>
  <c r="K92" i="1"/>
  <c r="J92" i="1"/>
  <c r="F92" i="1"/>
  <c r="N82" i="1"/>
  <c r="M82" i="1"/>
  <c r="F82" i="1"/>
  <c r="E82" i="1"/>
  <c r="D82" i="1"/>
  <c r="C82" i="1"/>
  <c r="AK73" i="1"/>
  <c r="AJ73" i="1"/>
  <c r="AI73" i="1"/>
  <c r="AH73" i="1"/>
  <c r="AG73" i="1"/>
  <c r="AF73" i="1"/>
  <c r="AE73" i="1"/>
  <c r="X73" i="1"/>
  <c r="W73" i="1"/>
  <c r="P73" i="1"/>
  <c r="O73" i="1"/>
  <c r="N73" i="1"/>
  <c r="AV66" i="1"/>
  <c r="AV73" i="1" s="1"/>
  <c r="AT66" i="1"/>
  <c r="AT92" i="1" s="1"/>
  <c r="AR66" i="1"/>
  <c r="AR110" i="1" s="1"/>
  <c r="AQ66" i="1"/>
  <c r="AQ70" i="1" s="1"/>
  <c r="AO66" i="1"/>
  <c r="AO68" i="1" s="1"/>
  <c r="AD66" i="1"/>
  <c r="AD110" i="1" s="1"/>
  <c r="AC66" i="1"/>
  <c r="AC110" i="1" s="1"/>
  <c r="AB66" i="1"/>
  <c r="AB92" i="1" s="1"/>
  <c r="AA66" i="1"/>
  <c r="AA92" i="1" s="1"/>
  <c r="Z66" i="1"/>
  <c r="Z92" i="1" s="1"/>
  <c r="Y66" i="1"/>
  <c r="Y103" i="1" s="1"/>
  <c r="V66" i="1"/>
  <c r="V110" i="1" s="1"/>
  <c r="U66" i="1"/>
  <c r="U110" i="1" s="1"/>
  <c r="T66" i="1"/>
  <c r="T92" i="1" s="1"/>
  <c r="R66" i="1"/>
  <c r="R92" i="1" s="1"/>
  <c r="Q66" i="1"/>
  <c r="Q110" i="1" s="1"/>
  <c r="AS58" i="1"/>
  <c r="Z15" i="2" s="1"/>
  <c r="AQ58" i="1"/>
  <c r="AV52" i="1"/>
  <c r="AP52" i="1"/>
  <c r="AN52" i="1"/>
  <c r="AP46" i="1"/>
  <c r="AN46" i="1"/>
  <c r="H46" i="1"/>
  <c r="I46" i="1" s="1"/>
  <c r="I110" i="1" s="1"/>
  <c r="M104" i="1"/>
  <c r="AP32" i="1"/>
  <c r="AN32" i="1"/>
  <c r="AL32" i="1"/>
  <c r="P32" i="1"/>
  <c r="P92" i="1" s="1"/>
  <c r="K25" i="1"/>
  <c r="K85" i="1" s="1"/>
  <c r="J25" i="1"/>
  <c r="J85" i="1" s="1"/>
  <c r="I25" i="1"/>
  <c r="I85" i="1" s="1"/>
  <c r="H25" i="1"/>
  <c r="H27" i="1" s="1"/>
  <c r="V19" i="1"/>
  <c r="U19" i="1"/>
  <c r="U21" i="1" s="1"/>
  <c r="T19" i="1"/>
  <c r="T21" i="1" s="1"/>
  <c r="S19" i="1"/>
  <c r="S21" i="1" s="1"/>
  <c r="R19" i="1"/>
  <c r="R21" i="1" s="1"/>
  <c r="Q19" i="1"/>
  <c r="Q21" i="1" s="1"/>
  <c r="P19" i="1"/>
  <c r="P75" i="1" s="1"/>
  <c r="AV14" i="1"/>
  <c r="AT14" i="1"/>
  <c r="AR14" i="1"/>
  <c r="AQ14" i="1"/>
  <c r="AO14" i="1"/>
  <c r="L73" i="1"/>
  <c r="K73" i="1"/>
  <c r="J73" i="1"/>
  <c r="I73" i="1"/>
  <c r="F73" i="1"/>
  <c r="E73" i="1"/>
  <c r="D73" i="1"/>
  <c r="C73" i="1"/>
  <c r="AH13" i="1"/>
  <c r="AH14" i="1" s="1"/>
  <c r="AV12" i="1"/>
  <c r="AT12" i="1"/>
  <c r="AR12" i="1"/>
  <c r="AQ12" i="1"/>
  <c r="AO12" i="1"/>
  <c r="AT9" i="1"/>
  <c r="AR9" i="1"/>
  <c r="AQ9" i="1"/>
  <c r="AO9" i="1"/>
  <c r="AV7" i="1"/>
  <c r="AT7" i="1"/>
  <c r="AR7" i="1"/>
  <c r="AQ7" i="1"/>
  <c r="AH7" i="1"/>
  <c r="AR3" i="1"/>
  <c r="D14" i="2" s="1"/>
  <c r="AQ3" i="1"/>
  <c r="D13" i="2" s="1"/>
  <c r="AK3" i="1"/>
  <c r="D10" i="2" s="1"/>
  <c r="AJ3" i="1"/>
  <c r="D9" i="2" s="1"/>
  <c r="AI3" i="1"/>
  <c r="D8" i="2" s="1"/>
  <c r="AH3" i="1"/>
  <c r="D4" i="2" s="1"/>
  <c r="AG3" i="1"/>
  <c r="D3" i="2" s="1"/>
  <c r="AF3" i="1"/>
  <c r="D2" i="2" s="1"/>
  <c r="AE3" i="1"/>
  <c r="AD3" i="1"/>
  <c r="AC3" i="1"/>
  <c r="AB3" i="1"/>
  <c r="AA3" i="1"/>
  <c r="Z3" i="1"/>
  <c r="Y3" i="1"/>
  <c r="X3" i="1"/>
  <c r="W3" i="1"/>
  <c r="V3" i="1"/>
  <c r="U3" i="1"/>
  <c r="T3" i="1"/>
  <c r="R3" i="1"/>
  <c r="Q3" i="1"/>
  <c r="P3" i="1"/>
  <c r="O3" i="1"/>
  <c r="AU2" i="1"/>
  <c r="AU20" i="1" s="1"/>
  <c r="AS2" i="1"/>
  <c r="AS9" i="1" s="1"/>
  <c r="AM2" i="1"/>
  <c r="C11" i="2" s="1"/>
  <c r="C31" i="2" s="1"/>
  <c r="Y19" i="2"/>
  <c r="Y18" i="2"/>
  <c r="Y17" i="2"/>
  <c r="Y16" i="2"/>
  <c r="Y15" i="2"/>
  <c r="Y14" i="2"/>
  <c r="Y13" i="2"/>
  <c r="Y12" i="2"/>
  <c r="Y11" i="2"/>
  <c r="Y10" i="2"/>
  <c r="Y9" i="2"/>
  <c r="Y8" i="2"/>
  <c r="Y53" i="2" s="1"/>
  <c r="Y4" i="2"/>
  <c r="Y3" i="2"/>
  <c r="Y2" i="2"/>
  <c r="X19" i="2"/>
  <c r="X18" i="2"/>
  <c r="X17" i="2"/>
  <c r="X16" i="2"/>
  <c r="X15" i="2"/>
  <c r="X14" i="2"/>
  <c r="X13" i="2"/>
  <c r="X12" i="2"/>
  <c r="X11" i="2"/>
  <c r="X10" i="2"/>
  <c r="X9" i="2"/>
  <c r="X8" i="2"/>
  <c r="X53" i="2" s="1"/>
  <c r="X4" i="2"/>
  <c r="X3" i="2"/>
  <c r="X2" i="2"/>
  <c r="W19" i="2"/>
  <c r="W17" i="2"/>
  <c r="W16" i="2"/>
  <c r="W15" i="2"/>
  <c r="W14" i="2"/>
  <c r="W13" i="2"/>
  <c r="W12" i="2"/>
  <c r="W11" i="2"/>
  <c r="W10" i="2"/>
  <c r="W9" i="2"/>
  <c r="W8" i="2"/>
  <c r="W53" i="2" s="1"/>
  <c r="W4" i="2"/>
  <c r="W3" i="2"/>
  <c r="W2" i="2"/>
  <c r="Q19" i="2"/>
  <c r="Q18" i="2"/>
  <c r="Q17" i="2"/>
  <c r="Q16" i="2"/>
  <c r="Q15" i="2"/>
  <c r="Q14" i="2"/>
  <c r="Q13" i="2"/>
  <c r="Q24" i="2" s="1"/>
  <c r="Q12" i="2"/>
  <c r="Q11" i="2"/>
  <c r="Q10" i="2"/>
  <c r="Q9" i="2"/>
  <c r="Q8" i="2"/>
  <c r="Q53" i="2" s="1"/>
  <c r="P19" i="2"/>
  <c r="P18" i="2"/>
  <c r="P17" i="2"/>
  <c r="P16" i="2"/>
  <c r="P15" i="2"/>
  <c r="P14" i="2"/>
  <c r="P13" i="2"/>
  <c r="P24" i="2" s="1"/>
  <c r="P12" i="2"/>
  <c r="P11" i="2"/>
  <c r="P10" i="2"/>
  <c r="P9" i="2"/>
  <c r="P8" i="2"/>
  <c r="P53" i="2" s="1"/>
  <c r="P4" i="2"/>
  <c r="P3" i="2"/>
  <c r="P2" i="2"/>
  <c r="T18" i="2"/>
  <c r="T17" i="2"/>
  <c r="T16" i="2"/>
  <c r="V19" i="2"/>
  <c r="V18" i="2"/>
  <c r="V17" i="2"/>
  <c r="V16" i="2"/>
  <c r="V15" i="2"/>
  <c r="V9" i="2"/>
  <c r="V8" i="2"/>
  <c r="V53" i="2" s="1"/>
  <c r="V4" i="2"/>
  <c r="V3" i="2"/>
  <c r="V2" i="2"/>
  <c r="U18" i="2"/>
  <c r="U17" i="2"/>
  <c r="U16" i="2"/>
  <c r="U10" i="2"/>
  <c r="U9" i="2"/>
  <c r="U8" i="2"/>
  <c r="U53" i="2" s="1"/>
  <c r="U4" i="2"/>
  <c r="U3" i="2"/>
  <c r="U2" i="2"/>
  <c r="I19" i="2"/>
  <c r="I17" i="2"/>
  <c r="I16" i="2"/>
  <c r="I15" i="2"/>
  <c r="I14" i="2"/>
  <c r="I13" i="2"/>
  <c r="I24" i="2" s="1"/>
  <c r="I12" i="2"/>
  <c r="I11" i="2"/>
  <c r="I10" i="2"/>
  <c r="I9" i="2"/>
  <c r="I8" i="2"/>
  <c r="I53" i="2" s="1"/>
  <c r="I4" i="2"/>
  <c r="I3" i="2"/>
  <c r="I2" i="2"/>
  <c r="H19" i="2"/>
  <c r="H17" i="2"/>
  <c r="H16" i="2"/>
  <c r="H15" i="2"/>
  <c r="H14" i="2"/>
  <c r="H13" i="2"/>
  <c r="H24" i="2" s="1"/>
  <c r="H12" i="2"/>
  <c r="H11" i="2"/>
  <c r="H10" i="2"/>
  <c r="H9" i="2"/>
  <c r="H8" i="2"/>
  <c r="H53" i="2" s="1"/>
  <c r="H4" i="2"/>
  <c r="H3" i="2"/>
  <c r="H2" i="2"/>
  <c r="G19" i="2"/>
  <c r="G17" i="2"/>
  <c r="G16" i="2"/>
  <c r="G15" i="2"/>
  <c r="G14" i="2"/>
  <c r="G13" i="2"/>
  <c r="G24" i="2" s="1"/>
  <c r="G12" i="2"/>
  <c r="G11" i="2"/>
  <c r="G10" i="2"/>
  <c r="G9" i="2"/>
  <c r="G8" i="2"/>
  <c r="G53" i="2" s="1"/>
  <c r="G4" i="2"/>
  <c r="G3" i="2"/>
  <c r="G2" i="2"/>
  <c r="S19" i="2"/>
  <c r="S18" i="2"/>
  <c r="S17" i="2"/>
  <c r="S16" i="2"/>
  <c r="S15" i="2"/>
  <c r="S14" i="2"/>
  <c r="S13" i="2"/>
  <c r="S24" i="2" s="1"/>
  <c r="S12" i="2"/>
  <c r="S11" i="2"/>
  <c r="S10" i="2"/>
  <c r="S9" i="2"/>
  <c r="S8" i="2"/>
  <c r="S53" i="2" s="1"/>
  <c r="S4" i="2"/>
  <c r="S3" i="2"/>
  <c r="S2" i="2"/>
  <c r="R19" i="2"/>
  <c r="R18" i="2"/>
  <c r="R17" i="2"/>
  <c r="R16" i="2"/>
  <c r="R10" i="2"/>
  <c r="R9" i="2"/>
  <c r="R8" i="2"/>
  <c r="R53" i="2" s="1"/>
  <c r="R4" i="2"/>
  <c r="R3" i="2"/>
  <c r="R2" i="2"/>
  <c r="E19" i="2"/>
  <c r="E18" i="2"/>
  <c r="E17" i="2"/>
  <c r="E16" i="2"/>
  <c r="E15" i="2"/>
  <c r="E14" i="2"/>
  <c r="E13" i="2"/>
  <c r="E24" i="2" s="1"/>
  <c r="E12" i="2"/>
  <c r="E11" i="2"/>
  <c r="E10" i="2"/>
  <c r="E9" i="2"/>
  <c r="E3" i="2"/>
  <c r="E2" i="2"/>
  <c r="F19" i="2"/>
  <c r="F18" i="2"/>
  <c r="F17" i="2"/>
  <c r="F16" i="2"/>
  <c r="F15" i="2"/>
  <c r="F14" i="2"/>
  <c r="F13" i="2"/>
  <c r="F24" i="2" s="1"/>
  <c r="F12" i="2"/>
  <c r="F11" i="2"/>
  <c r="F10" i="2"/>
  <c r="F9" i="2"/>
  <c r="F8" i="2"/>
  <c r="F53" i="2" s="1"/>
  <c r="F4" i="2"/>
  <c r="F3" i="2"/>
  <c r="F2" i="2"/>
  <c r="M19" i="2"/>
  <c r="M17" i="2"/>
  <c r="M16" i="2"/>
  <c r="M15" i="2"/>
  <c r="M14" i="2"/>
  <c r="M13" i="2"/>
  <c r="M24" i="2" s="1"/>
  <c r="M12" i="2"/>
  <c r="M11" i="2"/>
  <c r="M10" i="2"/>
  <c r="M9" i="2"/>
  <c r="M8" i="2"/>
  <c r="M4" i="2"/>
  <c r="M3" i="2"/>
  <c r="M2" i="2"/>
  <c r="AI6" i="1"/>
  <c r="AJ6" i="1" s="1"/>
  <c r="AG6" i="1"/>
  <c r="O3" i="2" s="1"/>
  <c r="O18" i="2"/>
  <c r="O17" i="2"/>
  <c r="O16" i="2"/>
  <c r="O15" i="2"/>
  <c r="O14" i="2"/>
  <c r="O13" i="2"/>
  <c r="O24" i="2" s="1"/>
  <c r="O11" i="2"/>
  <c r="O10" i="2"/>
  <c r="O4" i="2"/>
  <c r="D19" i="2"/>
  <c r="D3" i="3" s="1"/>
  <c r="D18" i="2"/>
  <c r="D17" i="2"/>
  <c r="D15" i="2"/>
  <c r="D11" i="2"/>
  <c r="C18" i="2"/>
  <c r="C38" i="2" s="1"/>
  <c r="C16" i="2"/>
  <c r="C14" i="2"/>
  <c r="C13" i="2"/>
  <c r="C33" i="2" s="1"/>
  <c r="C12" i="2"/>
  <c r="C32" i="2" s="1"/>
  <c r="C10" i="2"/>
  <c r="C30" i="2" s="1"/>
  <c r="C9" i="2"/>
  <c r="C29" i="2" s="1"/>
  <c r="C8" i="2"/>
  <c r="T28" i="2" s="1"/>
  <c r="C4" i="2"/>
  <c r="C3" i="2"/>
  <c r="C2" i="2"/>
  <c r="B19" i="2"/>
  <c r="B39" i="2" s="1"/>
  <c r="B64" i="2" s="1"/>
  <c r="B18" i="2"/>
  <c r="B38" i="2" s="1"/>
  <c r="B63" i="2" s="1"/>
  <c r="B17" i="2"/>
  <c r="B37" i="2" s="1"/>
  <c r="B62" i="2" s="1"/>
  <c r="B16" i="2"/>
  <c r="B36" i="2" s="1"/>
  <c r="B61" i="2" s="1"/>
  <c r="B15" i="2"/>
  <c r="B35" i="2" s="1"/>
  <c r="B60" i="2" s="1"/>
  <c r="B14" i="2"/>
  <c r="B34" i="2" s="1"/>
  <c r="B59" i="2" s="1"/>
  <c r="B13" i="2"/>
  <c r="B33" i="2" s="1"/>
  <c r="B58" i="2" s="1"/>
  <c r="B12" i="2"/>
  <c r="B32" i="2" s="1"/>
  <c r="B57" i="2" s="1"/>
  <c r="B11" i="2"/>
  <c r="B31" i="2" s="1"/>
  <c r="B56" i="2" s="1"/>
  <c r="AK111" i="1"/>
  <c r="AJ111" i="1"/>
  <c r="AI111" i="1"/>
  <c r="AG111" i="1"/>
  <c r="AF111" i="1"/>
  <c r="AE111" i="1"/>
  <c r="X111" i="1"/>
  <c r="W111" i="1"/>
  <c r="P111" i="1"/>
  <c r="O111" i="1"/>
  <c r="N111" i="1"/>
  <c r="M111" i="1"/>
  <c r="L111" i="1"/>
  <c r="K111" i="1"/>
  <c r="J111" i="1"/>
  <c r="F111" i="1"/>
  <c r="P109" i="1"/>
  <c r="O109" i="1"/>
  <c r="N109" i="1"/>
  <c r="M109" i="1"/>
  <c r="L109" i="1"/>
  <c r="K109" i="1"/>
  <c r="J109" i="1"/>
  <c r="F109" i="1"/>
  <c r="AK108" i="1"/>
  <c r="AJ108" i="1"/>
  <c r="AI108" i="1"/>
  <c r="AH108" i="1"/>
  <c r="AG108" i="1"/>
  <c r="AF108" i="1"/>
  <c r="AE108" i="1"/>
  <c r="X108" i="1"/>
  <c r="W108" i="1"/>
  <c r="P108" i="1"/>
  <c r="O108" i="1"/>
  <c r="N108" i="1"/>
  <c r="M108" i="1"/>
  <c r="L108" i="1"/>
  <c r="K108" i="1"/>
  <c r="J108" i="1"/>
  <c r="F108" i="1"/>
  <c r="P107" i="1"/>
  <c r="O107" i="1"/>
  <c r="N107" i="1"/>
  <c r="M107" i="1"/>
  <c r="L107" i="1"/>
  <c r="K107" i="1"/>
  <c r="J107" i="1"/>
  <c r="F107" i="1"/>
  <c r="AK106" i="1"/>
  <c r="AJ106" i="1"/>
  <c r="AI106" i="1"/>
  <c r="AH106" i="1"/>
  <c r="AG106" i="1"/>
  <c r="AF106" i="1"/>
  <c r="AE106" i="1"/>
  <c r="X106" i="1"/>
  <c r="W106" i="1"/>
  <c r="P106" i="1"/>
  <c r="O106" i="1"/>
  <c r="N106" i="1"/>
  <c r="M106" i="1"/>
  <c r="L106" i="1"/>
  <c r="K106" i="1"/>
  <c r="J106" i="1"/>
  <c r="F106" i="1"/>
  <c r="AK105" i="1"/>
  <c r="AJ105" i="1"/>
  <c r="AI105" i="1"/>
  <c r="AH105" i="1"/>
  <c r="AG105" i="1"/>
  <c r="AF105" i="1"/>
  <c r="AE105" i="1"/>
  <c r="X105" i="1"/>
  <c r="W105" i="1"/>
  <c r="P105" i="1"/>
  <c r="O105" i="1"/>
  <c r="N105" i="1"/>
  <c r="M105" i="1"/>
  <c r="L105" i="1"/>
  <c r="K105" i="1"/>
  <c r="J105" i="1"/>
  <c r="F105" i="1"/>
  <c r="AK104" i="1"/>
  <c r="AJ104" i="1"/>
  <c r="AI104" i="1"/>
  <c r="AH104" i="1"/>
  <c r="AG104" i="1"/>
  <c r="AF104" i="1"/>
  <c r="AE104" i="1"/>
  <c r="O104" i="1"/>
  <c r="N104" i="1"/>
  <c r="L104" i="1"/>
  <c r="K104" i="1"/>
  <c r="J104" i="1"/>
  <c r="F104" i="1"/>
  <c r="AJ103" i="1"/>
  <c r="AI103" i="1"/>
  <c r="AH103" i="1"/>
  <c r="AG103" i="1"/>
  <c r="AF103" i="1"/>
  <c r="AE103" i="1"/>
  <c r="X103" i="1"/>
  <c r="W103" i="1"/>
  <c r="O103" i="1"/>
  <c r="N103" i="1"/>
  <c r="M103" i="1"/>
  <c r="L103" i="1"/>
  <c r="K103" i="1"/>
  <c r="J103" i="1"/>
  <c r="F103" i="1"/>
  <c r="AK102" i="1"/>
  <c r="AJ102" i="1"/>
  <c r="AI102" i="1"/>
  <c r="AH102" i="1"/>
  <c r="AG102" i="1"/>
  <c r="AF102" i="1"/>
  <c r="AE102" i="1"/>
  <c r="X102" i="1"/>
  <c r="W102" i="1"/>
  <c r="O102" i="1"/>
  <c r="N102" i="1"/>
  <c r="M102" i="1"/>
  <c r="L102" i="1"/>
  <c r="K102" i="1"/>
  <c r="J102" i="1"/>
  <c r="F102" i="1"/>
  <c r="AK100" i="1"/>
  <c r="AJ100" i="1"/>
  <c r="AI100" i="1"/>
  <c r="AH100" i="1"/>
  <c r="AG100" i="1"/>
  <c r="AF100" i="1"/>
  <c r="AE100" i="1"/>
  <c r="X100" i="1"/>
  <c r="W100" i="1"/>
  <c r="P100" i="1"/>
  <c r="O100" i="1"/>
  <c r="N100" i="1"/>
  <c r="L100" i="1"/>
  <c r="K100" i="1"/>
  <c r="J100" i="1"/>
  <c r="F100" i="1"/>
  <c r="AK99" i="1"/>
  <c r="AJ99" i="1"/>
  <c r="AI99" i="1"/>
  <c r="AH99" i="1"/>
  <c r="AG99" i="1"/>
  <c r="AF99" i="1"/>
  <c r="AE99" i="1"/>
  <c r="X99" i="1"/>
  <c r="W99" i="1"/>
  <c r="P99" i="1"/>
  <c r="O99" i="1"/>
  <c r="N99" i="1"/>
  <c r="M99" i="1"/>
  <c r="L99" i="1"/>
  <c r="K99" i="1"/>
  <c r="J99" i="1"/>
  <c r="F99" i="1"/>
  <c r="AK98" i="1"/>
  <c r="AJ98" i="1"/>
  <c r="AI98" i="1"/>
  <c r="AH98" i="1"/>
  <c r="AG98" i="1"/>
  <c r="AF98" i="1"/>
  <c r="AE98" i="1"/>
  <c r="X98" i="1"/>
  <c r="W98" i="1"/>
  <c r="P98" i="1"/>
  <c r="O98" i="1"/>
  <c r="N98" i="1"/>
  <c r="M98" i="1"/>
  <c r="L98" i="1"/>
  <c r="K98" i="1"/>
  <c r="J98" i="1"/>
  <c r="F98" i="1"/>
  <c r="N97" i="1"/>
  <c r="M97" i="1"/>
  <c r="L97" i="1"/>
  <c r="K97" i="1"/>
  <c r="J97" i="1"/>
  <c r="F97" i="1"/>
  <c r="AK96" i="1"/>
  <c r="AJ96" i="1"/>
  <c r="AI96" i="1"/>
  <c r="AH96" i="1"/>
  <c r="AG96" i="1"/>
  <c r="AF96" i="1"/>
  <c r="AE96" i="1"/>
  <c r="AK95" i="1"/>
  <c r="AJ95" i="1"/>
  <c r="AI95" i="1"/>
  <c r="AH95" i="1"/>
  <c r="AG95" i="1"/>
  <c r="AF95" i="1"/>
  <c r="AE95" i="1"/>
  <c r="X95" i="1"/>
  <c r="W95" i="1"/>
  <c r="O95" i="1"/>
  <c r="N95" i="1"/>
  <c r="M95" i="1"/>
  <c r="L95" i="1"/>
  <c r="K95" i="1"/>
  <c r="J95" i="1"/>
  <c r="F95" i="1"/>
  <c r="AK94" i="1"/>
  <c r="AJ94" i="1"/>
  <c r="AI94" i="1"/>
  <c r="AH94" i="1"/>
  <c r="AG94" i="1"/>
  <c r="AF94" i="1"/>
  <c r="AE94" i="1"/>
  <c r="X94" i="1"/>
  <c r="W94" i="1"/>
  <c r="P94" i="1"/>
  <c r="O94" i="1"/>
  <c r="N94" i="1"/>
  <c r="M94" i="1"/>
  <c r="L94" i="1"/>
  <c r="K94" i="1"/>
  <c r="J94" i="1"/>
  <c r="F94" i="1"/>
  <c r="AK93" i="1"/>
  <c r="AJ93" i="1"/>
  <c r="AI93" i="1"/>
  <c r="AH93" i="1"/>
  <c r="AG93" i="1"/>
  <c r="AF93" i="1"/>
  <c r="AE93" i="1"/>
  <c r="AK91" i="1"/>
  <c r="AJ91" i="1"/>
  <c r="AI91" i="1"/>
  <c r="AH91" i="1"/>
  <c r="AG91" i="1"/>
  <c r="AF91" i="1"/>
  <c r="AE91" i="1"/>
  <c r="X91" i="1"/>
  <c r="W91" i="1"/>
  <c r="O91" i="1"/>
  <c r="N91" i="1"/>
  <c r="M91" i="1"/>
  <c r="L91" i="1"/>
  <c r="K91" i="1"/>
  <c r="J91" i="1"/>
  <c r="F91" i="1"/>
  <c r="AK90" i="1"/>
  <c r="AJ90" i="1"/>
  <c r="AI90" i="1"/>
  <c r="AH90" i="1"/>
  <c r="AG90" i="1"/>
  <c r="AF90" i="1"/>
  <c r="AE90" i="1"/>
  <c r="X90" i="1"/>
  <c r="W90" i="1"/>
  <c r="O90" i="1"/>
  <c r="N90" i="1"/>
  <c r="M90" i="1"/>
  <c r="L90" i="1"/>
  <c r="K90" i="1"/>
  <c r="J90" i="1"/>
  <c r="F90" i="1"/>
  <c r="N89" i="1"/>
  <c r="M89" i="1"/>
  <c r="L89" i="1"/>
  <c r="K89" i="1"/>
  <c r="J89" i="1"/>
  <c r="F89" i="1"/>
  <c r="AK88" i="1"/>
  <c r="AJ88" i="1"/>
  <c r="AI88" i="1"/>
  <c r="AH88" i="1"/>
  <c r="AG88" i="1"/>
  <c r="AF88" i="1"/>
  <c r="AE88" i="1"/>
  <c r="N87" i="1"/>
  <c r="F87" i="1"/>
  <c r="E87" i="1"/>
  <c r="D87" i="1"/>
  <c r="C87" i="1"/>
  <c r="AK86" i="1"/>
  <c r="AJ86" i="1"/>
  <c r="AI86" i="1"/>
  <c r="AH86" i="1"/>
  <c r="AG86" i="1"/>
  <c r="AF86" i="1"/>
  <c r="AE86" i="1"/>
  <c r="X86" i="1"/>
  <c r="W86" i="1"/>
  <c r="P86" i="1"/>
  <c r="O86" i="1"/>
  <c r="N86" i="1"/>
  <c r="L86" i="1"/>
  <c r="K86" i="1"/>
  <c r="J86" i="1"/>
  <c r="I86" i="1"/>
  <c r="F86" i="1"/>
  <c r="E86" i="1"/>
  <c r="D86" i="1"/>
  <c r="C86" i="1"/>
  <c r="AK85" i="1"/>
  <c r="AJ85" i="1"/>
  <c r="AI85" i="1"/>
  <c r="AH85" i="1"/>
  <c r="AG85" i="1"/>
  <c r="AF85" i="1"/>
  <c r="AE85" i="1"/>
  <c r="X85" i="1"/>
  <c r="W85" i="1"/>
  <c r="P85" i="1"/>
  <c r="O85" i="1"/>
  <c r="N85" i="1"/>
  <c r="M85" i="1"/>
  <c r="L85" i="1"/>
  <c r="F85" i="1"/>
  <c r="E85" i="1"/>
  <c r="D85" i="1"/>
  <c r="C85" i="1"/>
  <c r="AK84" i="1"/>
  <c r="AJ84" i="1"/>
  <c r="AI84" i="1"/>
  <c r="AH84" i="1"/>
  <c r="AG84" i="1"/>
  <c r="AF84" i="1"/>
  <c r="AE84" i="1"/>
  <c r="X84" i="1"/>
  <c r="W84" i="1"/>
  <c r="P84" i="1"/>
  <c r="O84" i="1"/>
  <c r="N84" i="1"/>
  <c r="M84" i="1"/>
  <c r="L84" i="1"/>
  <c r="K84" i="1"/>
  <c r="J84" i="1"/>
  <c r="I84" i="1"/>
  <c r="F84" i="1"/>
  <c r="E84" i="1"/>
  <c r="D84" i="1"/>
  <c r="C84" i="1"/>
  <c r="N83" i="1"/>
  <c r="M83" i="1"/>
  <c r="F83" i="1"/>
  <c r="E83" i="1"/>
  <c r="D83" i="1"/>
  <c r="C83" i="1"/>
  <c r="N81" i="1"/>
  <c r="M81" i="1"/>
  <c r="F81" i="1"/>
  <c r="E81" i="1"/>
  <c r="D81" i="1"/>
  <c r="C81" i="1"/>
  <c r="N80" i="1"/>
  <c r="M80" i="1"/>
  <c r="F80" i="1"/>
  <c r="E80" i="1"/>
  <c r="D80" i="1"/>
  <c r="C80" i="1"/>
  <c r="N79" i="1"/>
  <c r="M79" i="1"/>
  <c r="F79" i="1"/>
  <c r="E79" i="1"/>
  <c r="D79" i="1"/>
  <c r="C79" i="1"/>
  <c r="N78" i="1"/>
  <c r="M78" i="1"/>
  <c r="F78" i="1"/>
  <c r="E78" i="1"/>
  <c r="D78" i="1"/>
  <c r="C78" i="1"/>
  <c r="N77" i="1"/>
  <c r="M77" i="1"/>
  <c r="L77" i="1"/>
  <c r="K77" i="1"/>
  <c r="J77" i="1"/>
  <c r="I77" i="1"/>
  <c r="E77" i="1"/>
  <c r="D77" i="1"/>
  <c r="C77" i="1"/>
  <c r="AK76" i="1"/>
  <c r="AJ76" i="1"/>
  <c r="AI76" i="1"/>
  <c r="AH76" i="1"/>
  <c r="AG76" i="1"/>
  <c r="AF76" i="1"/>
  <c r="AE76" i="1"/>
  <c r="X76" i="1"/>
  <c r="W76" i="1"/>
  <c r="O76" i="1"/>
  <c r="N76" i="1"/>
  <c r="M76" i="1"/>
  <c r="L76" i="1"/>
  <c r="K76" i="1"/>
  <c r="J76" i="1"/>
  <c r="I76" i="1"/>
  <c r="E76" i="1"/>
  <c r="D76" i="1"/>
  <c r="C76" i="1"/>
  <c r="AK75" i="1"/>
  <c r="AJ75" i="1"/>
  <c r="AI75" i="1"/>
  <c r="AH75" i="1"/>
  <c r="AG75" i="1"/>
  <c r="AF75" i="1"/>
  <c r="AE75" i="1"/>
  <c r="X75" i="1"/>
  <c r="W75" i="1"/>
  <c r="O75" i="1"/>
  <c r="N75" i="1"/>
  <c r="M75" i="1"/>
  <c r="L75" i="1"/>
  <c r="K75" i="1"/>
  <c r="J75" i="1"/>
  <c r="I75" i="1"/>
  <c r="E75" i="1"/>
  <c r="D75" i="1"/>
  <c r="C75" i="1"/>
  <c r="AK74" i="1"/>
  <c r="AJ74" i="1"/>
  <c r="AI74" i="1"/>
  <c r="AH74" i="1"/>
  <c r="AG74" i="1"/>
  <c r="AF74" i="1"/>
  <c r="AE74" i="1"/>
  <c r="X74" i="1"/>
  <c r="W74" i="1"/>
  <c r="P74" i="1"/>
  <c r="O74" i="1"/>
  <c r="N74" i="1"/>
  <c r="M74" i="1"/>
  <c r="L74" i="1"/>
  <c r="K74" i="1"/>
  <c r="J74" i="1"/>
  <c r="I74" i="1"/>
  <c r="E74" i="1"/>
  <c r="D74" i="1"/>
  <c r="C74" i="1"/>
  <c r="AK72" i="1"/>
  <c r="AJ72" i="1"/>
  <c r="AI72" i="1"/>
  <c r="AH72" i="1"/>
  <c r="AG72" i="1"/>
  <c r="AF72" i="1"/>
  <c r="AE72" i="1"/>
  <c r="X72" i="1"/>
  <c r="W72" i="1"/>
  <c r="P72" i="1"/>
  <c r="O72" i="1"/>
  <c r="N72" i="1"/>
  <c r="L72" i="1"/>
  <c r="K72" i="1"/>
  <c r="J72" i="1"/>
  <c r="I72" i="1"/>
  <c r="F72" i="1"/>
  <c r="E72" i="1"/>
  <c r="D72" i="1"/>
  <c r="C72" i="1"/>
  <c r="AK71" i="1"/>
  <c r="AJ71" i="1"/>
  <c r="AG71" i="1"/>
  <c r="AF71" i="1"/>
  <c r="AE71" i="1"/>
  <c r="X71" i="1"/>
  <c r="W71" i="1"/>
  <c r="P71" i="1"/>
  <c r="O71" i="1"/>
  <c r="N71" i="1"/>
  <c r="M71" i="1"/>
  <c r="L71" i="1"/>
  <c r="K71" i="1"/>
  <c r="J71" i="1"/>
  <c r="I71" i="1"/>
  <c r="F71" i="1"/>
  <c r="E71" i="1"/>
  <c r="D71" i="1"/>
  <c r="C71" i="1"/>
  <c r="AK70" i="1"/>
  <c r="AJ70" i="1"/>
  <c r="AI70" i="1"/>
  <c r="AH70" i="1"/>
  <c r="AG70" i="1"/>
  <c r="AF70" i="1"/>
  <c r="AE70" i="1"/>
  <c r="X70" i="1"/>
  <c r="W70" i="1"/>
  <c r="P70" i="1"/>
  <c r="O70" i="1"/>
  <c r="N70" i="1"/>
  <c r="M70" i="1"/>
  <c r="L70" i="1"/>
  <c r="K70" i="1"/>
  <c r="J70" i="1"/>
  <c r="I70" i="1"/>
  <c r="F70" i="1"/>
  <c r="E70" i="1"/>
  <c r="D70" i="1"/>
  <c r="C70" i="1"/>
  <c r="AK69" i="1"/>
  <c r="AJ69" i="1"/>
  <c r="AI69" i="1"/>
  <c r="AH69" i="1"/>
  <c r="AG69" i="1"/>
  <c r="AF69" i="1"/>
  <c r="AE69" i="1"/>
  <c r="X69" i="1"/>
  <c r="W69" i="1"/>
  <c r="P69" i="1"/>
  <c r="O69" i="1"/>
  <c r="N69" i="1"/>
  <c r="M69" i="1"/>
  <c r="L69" i="1"/>
  <c r="K69" i="1"/>
  <c r="F69" i="1"/>
  <c r="E69" i="1"/>
  <c r="D69" i="1"/>
  <c r="C69" i="1"/>
  <c r="AK68" i="1"/>
  <c r="AJ68" i="1"/>
  <c r="AI68" i="1"/>
  <c r="AH68" i="1"/>
  <c r="AG68" i="1"/>
  <c r="AF68" i="1"/>
  <c r="AE68" i="1"/>
  <c r="X68" i="1"/>
  <c r="W68" i="1"/>
  <c r="P68" i="1"/>
  <c r="O68" i="1"/>
  <c r="N68" i="1"/>
  <c r="M68" i="1"/>
  <c r="L68" i="1"/>
  <c r="K68" i="1"/>
  <c r="J68" i="1"/>
  <c r="I68" i="1"/>
  <c r="F68" i="1"/>
  <c r="E68" i="1"/>
  <c r="D68" i="1"/>
  <c r="C68" i="1"/>
  <c r="G66" i="1"/>
  <c r="G79" i="1" s="1"/>
  <c r="AS62" i="1"/>
  <c r="AQ62" i="1"/>
  <c r="AS60" i="1"/>
  <c r="AA15" i="2" s="1"/>
  <c r="AQ60" i="1"/>
  <c r="AP58" i="1"/>
  <c r="AN58" i="1"/>
  <c r="AP56" i="1"/>
  <c r="AN56" i="1"/>
  <c r="AP54" i="1"/>
  <c r="AN54" i="1"/>
  <c r="AP48" i="1"/>
  <c r="AN48" i="1"/>
  <c r="H48" i="1"/>
  <c r="I48" i="1" s="1"/>
  <c r="I111" i="1" s="1"/>
  <c r="I109" i="1"/>
  <c r="I108" i="1"/>
  <c r="AV45" i="1"/>
  <c r="AM45" i="1"/>
  <c r="AP45" i="1" s="1"/>
  <c r="H45" i="1"/>
  <c r="AM44" i="1"/>
  <c r="AP44" i="1" s="1"/>
  <c r="H44" i="1"/>
  <c r="T15" i="2"/>
  <c r="AH42" i="1"/>
  <c r="AH43" i="1" s="1"/>
  <c r="I104" i="1"/>
  <c r="AK40" i="1"/>
  <c r="T40" i="1"/>
  <c r="H40" i="1"/>
  <c r="I40" i="1" s="1"/>
  <c r="I103" i="1" s="1"/>
  <c r="S38" i="1"/>
  <c r="S40" i="1" s="1"/>
  <c r="R38" i="1"/>
  <c r="Q38" i="1"/>
  <c r="P38" i="1"/>
  <c r="P102" i="1" s="1"/>
  <c r="H38" i="1"/>
  <c r="M100" i="1"/>
  <c r="I99" i="1"/>
  <c r="I94" i="1"/>
  <c r="AL36" i="1"/>
  <c r="G36" i="1"/>
  <c r="F36" i="1"/>
  <c r="AP34" i="1"/>
  <c r="AN34" i="1"/>
  <c r="AL34" i="1"/>
  <c r="R15" i="2"/>
  <c r="AO30" i="1"/>
  <c r="AO36" i="1" s="1"/>
  <c r="AO38" i="1" s="1"/>
  <c r="AM30" i="1"/>
  <c r="AL30" i="1"/>
  <c r="S30" i="1"/>
  <c r="Q30" i="1"/>
  <c r="P30" i="1"/>
  <c r="P91" i="1" s="1"/>
  <c r="I30" i="1"/>
  <c r="I91" i="1" s="1"/>
  <c r="P90" i="1"/>
  <c r="AP29" i="1"/>
  <c r="AN29" i="1"/>
  <c r="AL29" i="1"/>
  <c r="I87" i="1"/>
  <c r="AP27" i="1"/>
  <c r="AN27" i="1"/>
  <c r="AL27" i="1"/>
  <c r="M27" i="1"/>
  <c r="M86" i="1" s="1"/>
  <c r="AP25" i="1"/>
  <c r="AN25" i="1"/>
  <c r="AL25" i="1"/>
  <c r="AP23" i="1"/>
  <c r="AN23" i="1"/>
  <c r="AL23" i="1"/>
  <c r="I83" i="1"/>
  <c r="I81" i="1"/>
  <c r="I80" i="1"/>
  <c r="I79" i="1"/>
  <c r="I78" i="1"/>
  <c r="F77" i="1"/>
  <c r="AT22" i="1"/>
  <c r="AS22" i="1"/>
  <c r="AR22" i="1"/>
  <c r="AV21" i="1"/>
  <c r="AP21" i="1"/>
  <c r="AN21" i="1"/>
  <c r="AL21" i="1"/>
  <c r="F21" i="1"/>
  <c r="F76" i="1" s="1"/>
  <c r="AT20" i="1"/>
  <c r="AS20" i="1"/>
  <c r="AR20" i="1"/>
  <c r="AV19" i="1"/>
  <c r="AV20" i="1" s="1"/>
  <c r="AP19" i="1"/>
  <c r="AN19" i="1"/>
  <c r="AL19" i="1"/>
  <c r="F19" i="1"/>
  <c r="F75" i="1" s="1"/>
  <c r="AT18" i="1"/>
  <c r="AS18" i="1"/>
  <c r="AR18" i="1"/>
  <c r="AO18" i="1"/>
  <c r="AM18" i="1"/>
  <c r="AV17" i="1"/>
  <c r="AP17" i="1"/>
  <c r="AN17" i="1"/>
  <c r="AL17" i="1"/>
  <c r="H17" i="1"/>
  <c r="F17" i="1"/>
  <c r="F74" i="1" s="1"/>
  <c r="M72" i="1"/>
  <c r="H32" i="1"/>
  <c r="AP13" i="1"/>
  <c r="AN13" i="1"/>
  <c r="AL13" i="1"/>
  <c r="H13" i="1"/>
  <c r="AP11" i="1"/>
  <c r="AN11" i="1"/>
  <c r="AL11" i="1"/>
  <c r="H11" i="1"/>
  <c r="AU10" i="1"/>
  <c r="AT10" i="1"/>
  <c r="AS10" i="1"/>
  <c r="AR10" i="1"/>
  <c r="AQ10" i="1"/>
  <c r="AO10" i="1"/>
  <c r="AV8" i="1"/>
  <c r="AV10" i="1" s="1"/>
  <c r="AP8" i="1"/>
  <c r="AN8" i="1"/>
  <c r="AL8" i="1"/>
  <c r="H8" i="1"/>
  <c r="I8" i="1" s="1"/>
  <c r="AO6" i="1"/>
  <c r="AN6" i="1"/>
  <c r="AP5" i="1"/>
  <c r="AN5" i="1"/>
  <c r="AL5" i="1"/>
  <c r="M2" i="1"/>
  <c r="L2" i="1"/>
  <c r="K2" i="1"/>
  <c r="J2" i="1"/>
  <c r="I2" i="1"/>
  <c r="F2" i="1"/>
  <c r="E2" i="1"/>
  <c r="D2" i="1"/>
  <c r="C2" i="1"/>
  <c r="BB38" i="1" l="1"/>
  <c r="BB29" i="1"/>
  <c r="BA12" i="1"/>
  <c r="Y20" i="3"/>
  <c r="AB19" i="3"/>
  <c r="W21" i="3"/>
  <c r="AB18" i="3"/>
  <c r="AZ42" i="1"/>
  <c r="AZ90" i="1"/>
  <c r="AZ99" i="1"/>
  <c r="AZ70" i="1"/>
  <c r="AZ91" i="1"/>
  <c r="AZ73" i="1"/>
  <c r="AZ74" i="1"/>
  <c r="AZ37" i="1"/>
  <c r="AZ39" i="1"/>
  <c r="AZ7" i="1"/>
  <c r="AZ31" i="1"/>
  <c r="AZ10" i="1"/>
  <c r="AZ105" i="1"/>
  <c r="AZ110" i="1"/>
  <c r="AZ16" i="1"/>
  <c r="T21" i="2"/>
  <c r="T23" i="2" s="1"/>
  <c r="AZ95" i="1"/>
  <c r="AZ98" i="1"/>
  <c r="AZ108" i="1"/>
  <c r="AZ93" i="1"/>
  <c r="AZ101" i="1"/>
  <c r="AZ94" i="1"/>
  <c r="AZ75" i="1"/>
  <c r="AZ100" i="1"/>
  <c r="AZ72" i="1"/>
  <c r="AZ85" i="1"/>
  <c r="AZ106" i="1"/>
  <c r="AZ104" i="1"/>
  <c r="AZ88" i="1"/>
  <c r="AZ9" i="1"/>
  <c r="AZ96" i="1"/>
  <c r="AZ86" i="1"/>
  <c r="AZ14" i="1"/>
  <c r="AZ33" i="1"/>
  <c r="AZ102" i="1"/>
  <c r="AZ71" i="1"/>
  <c r="AZ26" i="1"/>
  <c r="AZ28" i="1"/>
  <c r="AZ22" i="1"/>
  <c r="AZ92" i="1"/>
  <c r="AZ12" i="1"/>
  <c r="AZ18" i="1"/>
  <c r="AZ53" i="1"/>
  <c r="AZ69" i="1"/>
  <c r="AZ47" i="1"/>
  <c r="AZ35" i="1"/>
  <c r="AZ76" i="1"/>
  <c r="AZ84" i="1"/>
  <c r="AZ55" i="1"/>
  <c r="AZ20" i="1"/>
  <c r="AZ41" i="1"/>
  <c r="AZ103" i="1"/>
  <c r="AA66" i="2"/>
  <c r="Z66" i="2"/>
  <c r="U22" i="2"/>
  <c r="AR91" i="1"/>
  <c r="Z19" i="2"/>
  <c r="Z3" i="3" s="1"/>
  <c r="AW59" i="1"/>
  <c r="AW61" i="1"/>
  <c r="AH111" i="1"/>
  <c r="AH49" i="1"/>
  <c r="AW63" i="1"/>
  <c r="AW18" i="1"/>
  <c r="AW53" i="1"/>
  <c r="AW33" i="1"/>
  <c r="AW51" i="1"/>
  <c r="AW35" i="1"/>
  <c r="AW31" i="1"/>
  <c r="AW55" i="1"/>
  <c r="AW57" i="1"/>
  <c r="AW49" i="1"/>
  <c r="AW47" i="1"/>
  <c r="AW41" i="1"/>
  <c r="AQ63" i="1"/>
  <c r="AK103" i="1"/>
  <c r="AK41" i="1"/>
  <c r="AQ61" i="1"/>
  <c r="AQ59" i="1"/>
  <c r="AW37" i="1"/>
  <c r="U19" i="2"/>
  <c r="U3" i="3" s="1"/>
  <c r="AW39" i="1"/>
  <c r="V23" i="2"/>
  <c r="R90" i="1"/>
  <c r="Y72" i="1"/>
  <c r="AH71" i="1"/>
  <c r="AQ91" i="1"/>
  <c r="AR70" i="1"/>
  <c r="AS66" i="1"/>
  <c r="AS92" i="1" s="1"/>
  <c r="AO98" i="1"/>
  <c r="Y74" i="1"/>
  <c r="AR74" i="1"/>
  <c r="Y76" i="1"/>
  <c r="AR76" i="1"/>
  <c r="AR68" i="1"/>
  <c r="AV95" i="1"/>
  <c r="R102" i="1"/>
  <c r="AT96" i="1"/>
  <c r="AT90" i="1"/>
  <c r="AT101" i="1"/>
  <c r="Z36" i="2"/>
  <c r="Y69" i="1"/>
  <c r="AR69" i="1"/>
  <c r="AR102" i="1"/>
  <c r="Y96" i="1"/>
  <c r="Y98" i="1"/>
  <c r="Q90" i="1"/>
  <c r="Z96" i="1"/>
  <c r="AT94" i="1"/>
  <c r="Y101" i="1"/>
  <c r="AV72" i="1"/>
  <c r="C15" i="2"/>
  <c r="C35" i="2" s="1"/>
  <c r="AB19" i="2"/>
  <c r="AB65" i="2" s="1"/>
  <c r="AV76" i="1"/>
  <c r="T103" i="1"/>
  <c r="AV74" i="1"/>
  <c r="R75" i="1"/>
  <c r="Q91" i="1"/>
  <c r="AA84" i="1"/>
  <c r="AB104" i="1"/>
  <c r="AY5" i="1"/>
  <c r="Q102" i="1"/>
  <c r="AT105" i="1"/>
  <c r="E4" i="2"/>
  <c r="Z101" i="1"/>
  <c r="Q69" i="1"/>
  <c r="AA71" i="1"/>
  <c r="Q85" i="1"/>
  <c r="AW22" i="1"/>
  <c r="AW42" i="1"/>
  <c r="AW7" i="1"/>
  <c r="AO75" i="1"/>
  <c r="AI13" i="1"/>
  <c r="AI71" i="1" s="1"/>
  <c r="Q40" i="1"/>
  <c r="AQ75" i="1"/>
  <c r="AQ101" i="1"/>
  <c r="G2" i="1"/>
  <c r="AB101" i="1"/>
  <c r="V68" i="1"/>
  <c r="AA19" i="2"/>
  <c r="AA65" i="2" s="1"/>
  <c r="AM66" i="1"/>
  <c r="AM110" i="1" s="1"/>
  <c r="T76" i="1"/>
  <c r="Q95" i="1"/>
  <c r="Q92" i="1"/>
  <c r="G19" i="1"/>
  <c r="G75" i="1" s="1"/>
  <c r="AP30" i="1"/>
  <c r="U76" i="1"/>
  <c r="AW66" i="1"/>
  <c r="AW85" i="1" s="1"/>
  <c r="AX2" i="1"/>
  <c r="Q72" i="1"/>
  <c r="E65" i="2"/>
  <c r="F33" i="2"/>
  <c r="F65" i="2"/>
  <c r="O8" i="3"/>
  <c r="X8" i="3"/>
  <c r="X65" i="2"/>
  <c r="AA8" i="3"/>
  <c r="Y8" i="3"/>
  <c r="Y65" i="2"/>
  <c r="AB8" i="3"/>
  <c r="Z8" i="3"/>
  <c r="W8" i="3"/>
  <c r="W65" i="2"/>
  <c r="Q65" i="2"/>
  <c r="Q8" i="3"/>
  <c r="P65" i="2"/>
  <c r="P8" i="3"/>
  <c r="I8" i="3"/>
  <c r="I65" i="2"/>
  <c r="H8" i="3"/>
  <c r="H65" i="2"/>
  <c r="G8" i="3"/>
  <c r="G65" i="2"/>
  <c r="M8" i="3"/>
  <c r="M65" i="2"/>
  <c r="E8" i="3"/>
  <c r="F8" i="3"/>
  <c r="L20" i="2"/>
  <c r="U20" i="2"/>
  <c r="V20" i="2"/>
  <c r="O49" i="2"/>
  <c r="R20" i="2"/>
  <c r="J20" i="2"/>
  <c r="S20" i="2"/>
  <c r="K20" i="2"/>
  <c r="T20" i="2"/>
  <c r="N20" i="2"/>
  <c r="N66" i="2" s="1"/>
  <c r="Q49" i="2"/>
  <c r="P49" i="2"/>
  <c r="I49" i="2"/>
  <c r="H49" i="2"/>
  <c r="G49" i="2"/>
  <c r="E49" i="2"/>
  <c r="F49" i="2"/>
  <c r="M49" i="2"/>
  <c r="AB49" i="2"/>
  <c r="AA49" i="2"/>
  <c r="Z49" i="2"/>
  <c r="Y49" i="2"/>
  <c r="X49" i="2"/>
  <c r="W49" i="2"/>
  <c r="AX10" i="1"/>
  <c r="H34" i="2"/>
  <c r="AW12" i="1"/>
  <c r="AW14" i="1"/>
  <c r="AW20" i="1"/>
  <c r="AW9" i="1"/>
  <c r="H21" i="3"/>
  <c r="P19" i="3"/>
  <c r="P20" i="3" s="1"/>
  <c r="P21" i="3" s="1"/>
  <c r="P22" i="3" s="1"/>
  <c r="P31" i="2"/>
  <c r="G92" i="1"/>
  <c r="E3" i="1"/>
  <c r="O12" i="2"/>
  <c r="O58" i="2" s="1"/>
  <c r="AF6" i="1"/>
  <c r="O2" i="2" s="1"/>
  <c r="AM7" i="1"/>
  <c r="AM14" i="1"/>
  <c r="AN44" i="1"/>
  <c r="AO7" i="1"/>
  <c r="J78" i="1"/>
  <c r="Y68" i="1"/>
  <c r="Y110" i="1"/>
  <c r="AN45" i="1"/>
  <c r="Y86" i="1"/>
  <c r="AO3" i="1"/>
  <c r="D12" i="2" s="1"/>
  <c r="AS7" i="1"/>
  <c r="R76" i="1"/>
  <c r="Z110" i="1"/>
  <c r="AT110" i="1"/>
  <c r="S31" i="2"/>
  <c r="R73" i="1"/>
  <c r="J3" i="3"/>
  <c r="AO102" i="1"/>
  <c r="U12" i="2"/>
  <c r="U32" i="2" s="1"/>
  <c r="AO40" i="1"/>
  <c r="AC73" i="1"/>
  <c r="AT73" i="1"/>
  <c r="AR92" i="1"/>
  <c r="AM12" i="1"/>
  <c r="N36" i="2"/>
  <c r="L3" i="3"/>
  <c r="R40" i="1"/>
  <c r="R103" i="1" s="1"/>
  <c r="V72" i="1"/>
  <c r="M73" i="1"/>
  <c r="V3" i="3"/>
  <c r="K3" i="3"/>
  <c r="V90" i="1"/>
  <c r="R11" i="2"/>
  <c r="R31" i="2" s="1"/>
  <c r="AO73" i="1"/>
  <c r="AR40" i="1"/>
  <c r="V14" i="2" s="1"/>
  <c r="V34" i="2" s="1"/>
  <c r="N38" i="2"/>
  <c r="T104" i="1"/>
  <c r="R12" i="2"/>
  <c r="R32" i="2" s="1"/>
  <c r="D3" i="1"/>
  <c r="G71" i="1"/>
  <c r="R14" i="2"/>
  <c r="R60" i="2" s="1"/>
  <c r="H18" i="2"/>
  <c r="H38" i="2" s="1"/>
  <c r="U15" i="2"/>
  <c r="U61" i="2" s="1"/>
  <c r="W18" i="2"/>
  <c r="W64" i="2" s="1"/>
  <c r="G73" i="1"/>
  <c r="AQ73" i="1"/>
  <c r="V95" i="1"/>
  <c r="AA101" i="1"/>
  <c r="AA110" i="1"/>
  <c r="AB13" i="2"/>
  <c r="AB59" i="2" s="1"/>
  <c r="N32" i="2"/>
  <c r="N28" i="2"/>
  <c r="S3" i="3"/>
  <c r="V70" i="1"/>
  <c r="V71" i="1"/>
  <c r="F3" i="1"/>
  <c r="Z73" i="1"/>
  <c r="AA13" i="2"/>
  <c r="AA33" i="2" s="1"/>
  <c r="N33" i="2"/>
  <c r="N29" i="2"/>
  <c r="R3" i="3"/>
  <c r="V10" i="2"/>
  <c r="V30" i="2" s="1"/>
  <c r="U95" i="1"/>
  <c r="AV9" i="1"/>
  <c r="AO101" i="1"/>
  <c r="AA73" i="1"/>
  <c r="G82" i="1"/>
  <c r="Z13" i="2"/>
  <c r="Z59" i="2" s="1"/>
  <c r="AB15" i="2"/>
  <c r="AB61" i="2" s="1"/>
  <c r="N30" i="2"/>
  <c r="C3" i="3"/>
  <c r="C8" i="3" s="1"/>
  <c r="Q3" i="3"/>
  <c r="AV106" i="1"/>
  <c r="AB73" i="1"/>
  <c r="AO92" i="1"/>
  <c r="G110" i="1"/>
  <c r="AM9" i="1"/>
  <c r="N34" i="2"/>
  <c r="N19" i="2"/>
  <c r="N39" i="2" s="1"/>
  <c r="N4" i="3" s="1"/>
  <c r="Y3" i="3"/>
  <c r="X3" i="3"/>
  <c r="W3" i="3"/>
  <c r="P3" i="3"/>
  <c r="I3" i="3"/>
  <c r="H3" i="3"/>
  <c r="G3" i="3"/>
  <c r="E3" i="3"/>
  <c r="F3" i="3"/>
  <c r="M3" i="3"/>
  <c r="N58" i="2"/>
  <c r="N31" i="2"/>
  <c r="Y31" i="2"/>
  <c r="C28" i="2"/>
  <c r="J55" i="2"/>
  <c r="J63" i="2"/>
  <c r="H55" i="2"/>
  <c r="X59" i="2"/>
  <c r="Y60" i="2"/>
  <c r="J59" i="2"/>
  <c r="L61" i="2"/>
  <c r="O56" i="2"/>
  <c r="K62" i="2"/>
  <c r="C39" i="2"/>
  <c r="C36" i="2"/>
  <c r="F58" i="2"/>
  <c r="E60" i="2"/>
  <c r="R62" i="2"/>
  <c r="S55" i="2"/>
  <c r="S63" i="2"/>
  <c r="H58" i="2"/>
  <c r="I59" i="2"/>
  <c r="U63" i="2"/>
  <c r="T62" i="2"/>
  <c r="X54" i="2"/>
  <c r="X62" i="2"/>
  <c r="Y55" i="2"/>
  <c r="Y63" i="2"/>
  <c r="J62" i="2"/>
  <c r="L56" i="2"/>
  <c r="L64" i="2"/>
  <c r="C34" i="2"/>
  <c r="O59" i="2"/>
  <c r="E62" i="2"/>
  <c r="I61" i="2"/>
  <c r="V61" i="2"/>
  <c r="P57" i="2"/>
  <c r="Q61" i="2"/>
  <c r="X56" i="2"/>
  <c r="X64" i="2"/>
  <c r="Y57" i="2"/>
  <c r="AB63" i="2"/>
  <c r="J56" i="2"/>
  <c r="J64" i="2"/>
  <c r="K57" i="2"/>
  <c r="L58" i="2"/>
  <c r="P59" i="2"/>
  <c r="Q55" i="2"/>
  <c r="F63" i="2"/>
  <c r="I56" i="2"/>
  <c r="V64" i="2"/>
  <c r="I57" i="2"/>
  <c r="L54" i="2"/>
  <c r="F55" i="2"/>
  <c r="S60" i="2"/>
  <c r="F64" i="2"/>
  <c r="S61" i="2"/>
  <c r="H56" i="2"/>
  <c r="Q57" i="2"/>
  <c r="X60" i="2"/>
  <c r="Y61" i="2"/>
  <c r="J60" i="2"/>
  <c r="L62" i="2"/>
  <c r="E57" i="2"/>
  <c r="O63" i="2"/>
  <c r="F56" i="2"/>
  <c r="E58" i="2"/>
  <c r="P61" i="2"/>
  <c r="F57" i="2"/>
  <c r="E59" i="2"/>
  <c r="R61" i="2"/>
  <c r="S62" i="2"/>
  <c r="I58" i="2"/>
  <c r="U62" i="2"/>
  <c r="T61" i="2"/>
  <c r="P54" i="2"/>
  <c r="P62" i="2"/>
  <c r="Q58" i="2"/>
  <c r="X61" i="2"/>
  <c r="Y54" i="2"/>
  <c r="Y62" i="2"/>
  <c r="J54" i="2"/>
  <c r="J61" i="2"/>
  <c r="K54" i="2"/>
  <c r="L55" i="2"/>
  <c r="L63" i="2"/>
  <c r="P58" i="2"/>
  <c r="Z62" i="2"/>
  <c r="K58" i="2"/>
  <c r="L59" i="2"/>
  <c r="F61" i="2"/>
  <c r="E63" i="2"/>
  <c r="S58" i="2"/>
  <c r="I54" i="2"/>
  <c r="Q62" i="2"/>
  <c r="X57" i="2"/>
  <c r="J57" i="2"/>
  <c r="O60" i="2"/>
  <c r="E55" i="2"/>
  <c r="H61" i="2"/>
  <c r="I62" i="2"/>
  <c r="V62" i="2"/>
  <c r="Q54" i="2"/>
  <c r="Y58" i="2"/>
  <c r="H57" i="2"/>
  <c r="S54" i="2"/>
  <c r="O62" i="2"/>
  <c r="M61" i="2"/>
  <c r="F54" i="2"/>
  <c r="F62" i="2"/>
  <c r="E56" i="2"/>
  <c r="E64" i="2"/>
  <c r="S59" i="2"/>
  <c r="G61" i="2"/>
  <c r="H54" i="2"/>
  <c r="H62" i="2"/>
  <c r="I55" i="2"/>
  <c r="V63" i="2"/>
  <c r="P60" i="2"/>
  <c r="Q56" i="2"/>
  <c r="Q64" i="2"/>
  <c r="W57" i="2"/>
  <c r="X58" i="2"/>
  <c r="Y59" i="2"/>
  <c r="Z63" i="2"/>
  <c r="J58" i="2"/>
  <c r="K60" i="2"/>
  <c r="L60" i="2"/>
  <c r="J53" i="2"/>
  <c r="K59" i="2"/>
  <c r="M54" i="2"/>
  <c r="M62" i="2"/>
  <c r="G54" i="2"/>
  <c r="G62" i="2"/>
  <c r="V54" i="2"/>
  <c r="W58" i="2"/>
  <c r="K61" i="2"/>
  <c r="M53" i="2"/>
  <c r="M55" i="2"/>
  <c r="W59" i="2"/>
  <c r="C64" i="2"/>
  <c r="C58" i="2"/>
  <c r="AA60" i="2"/>
  <c r="P55" i="2"/>
  <c r="P63" i="2"/>
  <c r="Q59" i="2"/>
  <c r="W60" i="2"/>
  <c r="K55" i="2"/>
  <c r="K63" i="2"/>
  <c r="C56" i="2"/>
  <c r="M57" i="2"/>
  <c r="F59" i="2"/>
  <c r="E61" i="2"/>
  <c r="R54" i="2"/>
  <c r="R63" i="2"/>
  <c r="S64" i="2"/>
  <c r="G57" i="2"/>
  <c r="H59" i="2"/>
  <c r="I60" i="2"/>
  <c r="U54" i="2"/>
  <c r="T63" i="2"/>
  <c r="P64" i="2"/>
  <c r="Q60" i="2"/>
  <c r="W61" i="2"/>
  <c r="X55" i="2"/>
  <c r="X63" i="2"/>
  <c r="Y64" i="2"/>
  <c r="Z60" i="2"/>
  <c r="AA61" i="2"/>
  <c r="AB62" i="2"/>
  <c r="K56" i="2"/>
  <c r="K64" i="2"/>
  <c r="L57" i="2"/>
  <c r="C55" i="2"/>
  <c r="Q63" i="2"/>
  <c r="G55" i="2"/>
  <c r="M56" i="2"/>
  <c r="G56" i="2"/>
  <c r="M59" i="2"/>
  <c r="R55" i="2"/>
  <c r="R64" i="2"/>
  <c r="S57" i="2"/>
  <c r="G59" i="2"/>
  <c r="U55" i="2"/>
  <c r="W55" i="2"/>
  <c r="Z61" i="2"/>
  <c r="AA63" i="2"/>
  <c r="C53" i="2"/>
  <c r="D28" i="2" s="1"/>
  <c r="O61" i="2"/>
  <c r="C54" i="2"/>
  <c r="C57" i="2"/>
  <c r="G58" i="2"/>
  <c r="M58" i="2"/>
  <c r="W54" i="2"/>
  <c r="W62" i="2"/>
  <c r="AA62" i="2"/>
  <c r="G60" i="2"/>
  <c r="M60" i="2"/>
  <c r="S56" i="2"/>
  <c r="W56" i="2"/>
  <c r="Y56" i="2"/>
  <c r="C59" i="2"/>
  <c r="F60" i="2"/>
  <c r="H60" i="2"/>
  <c r="P56" i="2"/>
  <c r="X31" i="2"/>
  <c r="F31" i="2"/>
  <c r="H31" i="2"/>
  <c r="O31" i="2"/>
  <c r="O38" i="2"/>
  <c r="L34" i="2"/>
  <c r="E33" i="2"/>
  <c r="S36" i="2"/>
  <c r="U36" i="2"/>
  <c r="P36" i="2"/>
  <c r="W33" i="2"/>
  <c r="Y36" i="2"/>
  <c r="AB34" i="2"/>
  <c r="K36" i="2"/>
  <c r="Z34" i="2"/>
  <c r="R38" i="2"/>
  <c r="T38" i="2"/>
  <c r="E34" i="2"/>
  <c r="O33" i="2"/>
  <c r="M31" i="2"/>
  <c r="S38" i="2"/>
  <c r="G31" i="2"/>
  <c r="U38" i="2"/>
  <c r="P38" i="2"/>
  <c r="E36" i="2"/>
  <c r="K31" i="2"/>
  <c r="F36" i="2"/>
  <c r="J39" i="2"/>
  <c r="J4" i="3" s="1"/>
  <c r="E31" i="2"/>
  <c r="H36" i="2"/>
  <c r="M36" i="2"/>
  <c r="F30" i="2"/>
  <c r="F38" i="2"/>
  <c r="G36" i="2"/>
  <c r="H30" i="2"/>
  <c r="I31" i="2"/>
  <c r="Q31" i="2"/>
  <c r="W32" i="2"/>
  <c r="X34" i="2"/>
  <c r="Z31" i="2"/>
  <c r="AA32" i="2"/>
  <c r="J34" i="2"/>
  <c r="L36" i="2"/>
  <c r="R36" i="2"/>
  <c r="I33" i="2"/>
  <c r="T36" i="2"/>
  <c r="Q33" i="2"/>
  <c r="W34" i="2"/>
  <c r="X36" i="2"/>
  <c r="AA34" i="2"/>
  <c r="J36" i="2"/>
  <c r="L38" i="2"/>
  <c r="AB31" i="2"/>
  <c r="I34" i="2"/>
  <c r="Q34" i="2"/>
  <c r="Y38" i="2"/>
  <c r="AB36" i="2"/>
  <c r="K38" i="2"/>
  <c r="L31" i="2"/>
  <c r="W36" i="2"/>
  <c r="T31" i="2"/>
  <c r="G33" i="2"/>
  <c r="V36" i="2"/>
  <c r="Q36" i="2"/>
  <c r="AB38" i="2"/>
  <c r="J31" i="2"/>
  <c r="S33" i="2"/>
  <c r="P33" i="2"/>
  <c r="AA38" i="2"/>
  <c r="O36" i="2"/>
  <c r="F29" i="2"/>
  <c r="E39" i="2"/>
  <c r="E4" i="3" s="1"/>
  <c r="S34" i="2"/>
  <c r="H29" i="2"/>
  <c r="I30" i="2"/>
  <c r="V38" i="2"/>
  <c r="P34" i="2"/>
  <c r="Q30" i="2"/>
  <c r="Q38" i="2"/>
  <c r="W31" i="2"/>
  <c r="X33" i="2"/>
  <c r="Y34" i="2"/>
  <c r="Z30" i="2"/>
  <c r="Z38" i="2"/>
  <c r="AA31" i="2"/>
  <c r="AB32" i="2"/>
  <c r="J33" i="2"/>
  <c r="K34" i="2"/>
  <c r="M30" i="2"/>
  <c r="S30" i="2"/>
  <c r="M34" i="2"/>
  <c r="E30" i="2"/>
  <c r="E38" i="2"/>
  <c r="G34" i="2"/>
  <c r="W30" i="2"/>
  <c r="J32" i="2"/>
  <c r="K33" i="2"/>
  <c r="M28" i="2"/>
  <c r="O30" i="2"/>
  <c r="M29" i="2"/>
  <c r="S28" i="2"/>
  <c r="H39" i="2"/>
  <c r="I32" i="2"/>
  <c r="V29" i="2"/>
  <c r="P28" i="2"/>
  <c r="Y28" i="2"/>
  <c r="Z32" i="2"/>
  <c r="K28" i="2"/>
  <c r="L29" i="2"/>
  <c r="G28" i="2"/>
  <c r="V28" i="2"/>
  <c r="S29" i="2"/>
  <c r="G30" i="2"/>
  <c r="G39" i="2"/>
  <c r="P29" i="2"/>
  <c r="X28" i="2"/>
  <c r="Y29" i="2"/>
  <c r="J28" i="2"/>
  <c r="K29" i="2"/>
  <c r="L30" i="2"/>
  <c r="J38" i="2"/>
  <c r="V39" i="2"/>
  <c r="V4" i="3" s="1"/>
  <c r="Y30" i="2"/>
  <c r="AB28" i="2"/>
  <c r="I39" i="2"/>
  <c r="L28" i="2"/>
  <c r="F32" i="2"/>
  <c r="H32" i="2"/>
  <c r="H33" i="2"/>
  <c r="U28" i="2"/>
  <c r="P30" i="2"/>
  <c r="F34" i="2"/>
  <c r="U29" i="2"/>
  <c r="P39" i="2"/>
  <c r="P4" i="3" s="1"/>
  <c r="X30" i="2"/>
  <c r="X38" i="2"/>
  <c r="Y39" i="2"/>
  <c r="Y4" i="3" s="1"/>
  <c r="AA28" i="2"/>
  <c r="AA36" i="2"/>
  <c r="Q39" i="2"/>
  <c r="Q4" i="3" s="1"/>
  <c r="Z39" i="2"/>
  <c r="M39" i="2"/>
  <c r="R28" i="2"/>
  <c r="O34" i="2"/>
  <c r="M33" i="2"/>
  <c r="E29" i="2"/>
  <c r="R39" i="2"/>
  <c r="R4" i="3" s="1"/>
  <c r="S32" i="2"/>
  <c r="I28" i="2"/>
  <c r="I36" i="2"/>
  <c r="X39" i="2"/>
  <c r="X4" i="3" s="1"/>
  <c r="Z28" i="2"/>
  <c r="K32" i="2"/>
  <c r="L33" i="2"/>
  <c r="G29" i="2"/>
  <c r="T33" i="2"/>
  <c r="AB29" i="2"/>
  <c r="T29" i="2"/>
  <c r="E32" i="2"/>
  <c r="W39" i="2"/>
  <c r="W4" i="3" s="1"/>
  <c r="F39" i="2"/>
  <c r="Y32" i="2"/>
  <c r="Q32" i="2"/>
  <c r="U30" i="2"/>
  <c r="AA29" i="2"/>
  <c r="J29" i="2"/>
  <c r="Q28" i="2"/>
  <c r="H28" i="2"/>
  <c r="X32" i="2"/>
  <c r="P32" i="2"/>
  <c r="G32" i="2"/>
  <c r="AB30" i="2"/>
  <c r="T30" i="2"/>
  <c r="K30" i="2"/>
  <c r="Z29" i="2"/>
  <c r="R29" i="2"/>
  <c r="I29" i="2"/>
  <c r="L39" i="2"/>
  <c r="L4" i="3" s="1"/>
  <c r="Y33" i="2"/>
  <c r="AA30" i="2"/>
  <c r="J30" i="2"/>
  <c r="Q29" i="2"/>
  <c r="W28" i="2"/>
  <c r="F28" i="2"/>
  <c r="M32" i="2"/>
  <c r="S39" i="2"/>
  <c r="S4" i="3" s="1"/>
  <c r="L32" i="2"/>
  <c r="W29" i="2"/>
  <c r="K39" i="2"/>
  <c r="K4" i="3" s="1"/>
  <c r="R30" i="2"/>
  <c r="T32" i="2"/>
  <c r="X29" i="2"/>
  <c r="J82" i="1"/>
  <c r="I32" i="1"/>
  <c r="I92" i="1" s="1"/>
  <c r="R13" i="2"/>
  <c r="R24" i="2" s="1"/>
  <c r="I18" i="2"/>
  <c r="AT3" i="1"/>
  <c r="D16" i="2" s="1"/>
  <c r="AU14" i="1"/>
  <c r="AU66" i="1"/>
  <c r="Y73" i="1"/>
  <c r="U92" i="1"/>
  <c r="AC92" i="1"/>
  <c r="AV92" i="1"/>
  <c r="AO110" i="1"/>
  <c r="P95" i="1"/>
  <c r="M18" i="2"/>
  <c r="AU9" i="1"/>
  <c r="AS12" i="1"/>
  <c r="Q73" i="1"/>
  <c r="V92" i="1"/>
  <c r="AD92" i="1"/>
  <c r="AQ110" i="1"/>
  <c r="AU22" i="1"/>
  <c r="AU12" i="1"/>
  <c r="AV22" i="1"/>
  <c r="T73" i="1"/>
  <c r="AQ92" i="1"/>
  <c r="AU18" i="1"/>
  <c r="U73" i="1"/>
  <c r="I82" i="1"/>
  <c r="Y92" i="1"/>
  <c r="R110" i="1"/>
  <c r="AV18" i="1"/>
  <c r="V73" i="1"/>
  <c r="AD73" i="1"/>
  <c r="T110" i="1"/>
  <c r="AB110" i="1"/>
  <c r="AS14" i="1"/>
  <c r="AC101" i="1"/>
  <c r="AV110" i="1"/>
  <c r="C17" i="2"/>
  <c r="N37" i="2" s="1"/>
  <c r="AQ68" i="1"/>
  <c r="AD69" i="1"/>
  <c r="Y70" i="1"/>
  <c r="AV75" i="1"/>
  <c r="T95" i="1"/>
  <c r="AV98" i="1"/>
  <c r="AU1" i="1"/>
  <c r="AU7" i="1"/>
  <c r="AD101" i="1"/>
  <c r="O9" i="2"/>
  <c r="AL6" i="1"/>
  <c r="Q75" i="1"/>
  <c r="Q103" i="1"/>
  <c r="AD94" i="1"/>
  <c r="AB69" i="1"/>
  <c r="O19" i="2"/>
  <c r="O65" i="2" s="1"/>
  <c r="T14" i="2"/>
  <c r="Q76" i="1"/>
  <c r="U90" i="1"/>
  <c r="AB71" i="1"/>
  <c r="AB91" i="1"/>
  <c r="AB93" i="1"/>
  <c r="V94" i="1"/>
  <c r="O8" i="2"/>
  <c r="G18" i="2"/>
  <c r="G64" i="2" s="1"/>
  <c r="V75" i="1"/>
  <c r="AQ36" i="1"/>
  <c r="AQ37" i="1" s="1"/>
  <c r="AO96" i="1"/>
  <c r="T69" i="1"/>
  <c r="V69" i="1"/>
  <c r="AO90" i="1"/>
  <c r="AO95" i="1"/>
  <c r="AO108" i="1"/>
  <c r="Q70" i="1"/>
  <c r="V76" i="1"/>
  <c r="V84" i="1"/>
  <c r="E8" i="2"/>
  <c r="U14" i="2"/>
  <c r="AQ72" i="1"/>
  <c r="H36" i="1"/>
  <c r="J8" i="1"/>
  <c r="J69" i="1" s="1"/>
  <c r="I69" i="1"/>
  <c r="P21" i="1"/>
  <c r="P76" i="1" s="1"/>
  <c r="AO100" i="1"/>
  <c r="AW104" i="1"/>
  <c r="AT108" i="1"/>
  <c r="R91" i="1"/>
  <c r="R109" i="1"/>
  <c r="R108" i="1"/>
  <c r="R94" i="1"/>
  <c r="R111" i="1"/>
  <c r="R100" i="1"/>
  <c r="R99" i="1"/>
  <c r="R98" i="1"/>
  <c r="R86" i="1"/>
  <c r="R84" i="1"/>
  <c r="R74" i="1"/>
  <c r="R68" i="1"/>
  <c r="R106" i="1"/>
  <c r="R107" i="1"/>
  <c r="AC95" i="1"/>
  <c r="AC94" i="1"/>
  <c r="AC93" i="1"/>
  <c r="AC111" i="1"/>
  <c r="AC96" i="1"/>
  <c r="AC103" i="1"/>
  <c r="AC102" i="1"/>
  <c r="AC85" i="1"/>
  <c r="AC74" i="1"/>
  <c r="AC106" i="1"/>
  <c r="AC70" i="1"/>
  <c r="AC90" i="1"/>
  <c r="AC108" i="1"/>
  <c r="AC84" i="1"/>
  <c r="AC100" i="1"/>
  <c r="AC104" i="1"/>
  <c r="AC98" i="1"/>
  <c r="T68" i="1"/>
  <c r="AC68" i="1"/>
  <c r="AV69" i="1"/>
  <c r="AD70" i="1"/>
  <c r="AC72" i="1"/>
  <c r="AC75" i="1"/>
  <c r="AA88" i="1"/>
  <c r="AO104" i="1"/>
  <c r="T109" i="1"/>
  <c r="T108" i="1"/>
  <c r="T84" i="1"/>
  <c r="T111" i="1"/>
  <c r="T100" i="1"/>
  <c r="T99" i="1"/>
  <c r="T98" i="1"/>
  <c r="T86" i="1"/>
  <c r="T72" i="1"/>
  <c r="T102" i="1"/>
  <c r="T107" i="1"/>
  <c r="T106" i="1"/>
  <c r="T105" i="1"/>
  <c r="T94" i="1"/>
  <c r="T90" i="1"/>
  <c r="T70" i="1"/>
  <c r="T91" i="1"/>
  <c r="AD111" i="1"/>
  <c r="AD100" i="1"/>
  <c r="AD99" i="1"/>
  <c r="AD98" i="1"/>
  <c r="AD86" i="1"/>
  <c r="AD103" i="1"/>
  <c r="AD102" i="1"/>
  <c r="AD85" i="1"/>
  <c r="AD74" i="1"/>
  <c r="AD106" i="1"/>
  <c r="AD105" i="1"/>
  <c r="AD104" i="1"/>
  <c r="AD108" i="1"/>
  <c r="AD90" i="1"/>
  <c r="AD84" i="1"/>
  <c r="AD96" i="1"/>
  <c r="AD91" i="1"/>
  <c r="AD93" i="1"/>
  <c r="U68" i="1"/>
  <c r="AD68" i="1"/>
  <c r="U69" i="1"/>
  <c r="AC69" i="1"/>
  <c r="R70" i="1"/>
  <c r="AO70" i="1"/>
  <c r="AV71" i="1"/>
  <c r="R72" i="1"/>
  <c r="AD72" i="1"/>
  <c r="Z74" i="1"/>
  <c r="AD75" i="1"/>
  <c r="AC86" i="1"/>
  <c r="AO86" i="1"/>
  <c r="AC88" i="1"/>
  <c r="Y100" i="1"/>
  <c r="AC105" i="1"/>
  <c r="U94" i="1"/>
  <c r="U111" i="1"/>
  <c r="U104" i="1"/>
  <c r="U103" i="1"/>
  <c r="U102" i="1"/>
  <c r="U85" i="1"/>
  <c r="U74" i="1"/>
  <c r="U99" i="1"/>
  <c r="U70" i="1"/>
  <c r="U91" i="1"/>
  <c r="U98" i="1"/>
  <c r="U105" i="1"/>
  <c r="U108" i="1"/>
  <c r="AT91" i="1"/>
  <c r="AT93" i="1"/>
  <c r="AT111" i="1"/>
  <c r="AT86" i="1"/>
  <c r="AT75" i="1"/>
  <c r="AT72" i="1"/>
  <c r="AT106" i="1"/>
  <c r="AT68" i="1"/>
  <c r="AT88" i="1"/>
  <c r="AT102" i="1"/>
  <c r="U72" i="1"/>
  <c r="AO72" i="1"/>
  <c r="T75" i="1"/>
  <c r="AT76" i="1"/>
  <c r="AD88" i="1"/>
  <c r="AC91" i="1"/>
  <c r="AV91" i="1"/>
  <c r="AQ93" i="1"/>
  <c r="U106" i="1"/>
  <c r="AN30" i="1"/>
  <c r="I97" i="1"/>
  <c r="I38" i="1"/>
  <c r="I102" i="1" s="1"/>
  <c r="I44" i="1"/>
  <c r="I105" i="1" s="1"/>
  <c r="AO85" i="1"/>
  <c r="AO106" i="1"/>
  <c r="AO105" i="1"/>
  <c r="AO76" i="1"/>
  <c r="AO111" i="1"/>
  <c r="AO84" i="1"/>
  <c r="AO74" i="1"/>
  <c r="AO93" i="1"/>
  <c r="AO69" i="1"/>
  <c r="AT74" i="1"/>
  <c r="U75" i="1"/>
  <c r="AT84" i="1"/>
  <c r="R85" i="1"/>
  <c r="AO88" i="1"/>
  <c r="G77" i="1"/>
  <c r="AO91" i="1"/>
  <c r="AM36" i="1"/>
  <c r="AP36" i="1" s="1"/>
  <c r="AO94" i="1"/>
  <c r="I95" i="1"/>
  <c r="AD95" i="1"/>
  <c r="AT95" i="1"/>
  <c r="I98" i="1"/>
  <c r="AT98" i="1"/>
  <c r="AM105" i="1"/>
  <c r="I107" i="1"/>
  <c r="Y85" i="1"/>
  <c r="Y106" i="1"/>
  <c r="Y105" i="1"/>
  <c r="Y104" i="1"/>
  <c r="Y91" i="1"/>
  <c r="Y90" i="1"/>
  <c r="Y108" i="1"/>
  <c r="Y88" i="1"/>
  <c r="Y84" i="1"/>
  <c r="Y95" i="1"/>
  <c r="Y94" i="1"/>
  <c r="Y93" i="1"/>
  <c r="Y111" i="1"/>
  <c r="Y75" i="1"/>
  <c r="Y71" i="1"/>
  <c r="Y102" i="1"/>
  <c r="Y99" i="1"/>
  <c r="R71" i="1"/>
  <c r="AC71" i="1"/>
  <c r="G74" i="1"/>
  <c r="AV84" i="1"/>
  <c r="T85" i="1"/>
  <c r="AC99" i="1"/>
  <c r="AO99" i="1"/>
  <c r="AT99" i="1"/>
  <c r="Q104" i="1"/>
  <c r="G104" i="1"/>
  <c r="G103" i="1"/>
  <c r="G102" i="1"/>
  <c r="G83" i="1"/>
  <c r="G81" i="1"/>
  <c r="G107" i="1"/>
  <c r="G106" i="1"/>
  <c r="G105" i="1"/>
  <c r="G91" i="1"/>
  <c r="G90" i="1"/>
  <c r="G87" i="1"/>
  <c r="G109" i="1"/>
  <c r="G108" i="1"/>
  <c r="G89" i="1"/>
  <c r="G84" i="1"/>
  <c r="G80" i="1"/>
  <c r="G78" i="1"/>
  <c r="G111" i="1"/>
  <c r="G94" i="1"/>
  <c r="G86" i="1"/>
  <c r="G85" i="1"/>
  <c r="G69" i="1"/>
  <c r="G99" i="1"/>
  <c r="G95" i="1"/>
  <c r="Z106" i="1"/>
  <c r="Z105" i="1"/>
  <c r="Z104" i="1"/>
  <c r="Z108" i="1"/>
  <c r="Z88" i="1"/>
  <c r="Z84" i="1"/>
  <c r="Z95" i="1"/>
  <c r="Z94" i="1"/>
  <c r="Z93" i="1"/>
  <c r="Z111" i="1"/>
  <c r="Z100" i="1"/>
  <c r="Z99" i="1"/>
  <c r="Z98" i="1"/>
  <c r="Z86" i="1"/>
  <c r="Z75" i="1"/>
  <c r="Z71" i="1"/>
  <c r="Z102" i="1"/>
  <c r="Z85" i="1"/>
  <c r="Z76" i="1"/>
  <c r="Z91" i="1"/>
  <c r="Z103" i="1"/>
  <c r="AQ106" i="1"/>
  <c r="AQ105" i="1"/>
  <c r="AQ76" i="1"/>
  <c r="AQ88" i="1"/>
  <c r="AQ84" i="1"/>
  <c r="AQ111" i="1"/>
  <c r="AQ85" i="1"/>
  <c r="AQ74" i="1"/>
  <c r="AQ69" i="1"/>
  <c r="AQ86" i="1"/>
  <c r="G68" i="1"/>
  <c r="AT70" i="1"/>
  <c r="T71" i="1"/>
  <c r="AD71" i="1"/>
  <c r="AO71" i="1"/>
  <c r="T74" i="1"/>
  <c r="U86" i="1"/>
  <c r="Z90" i="1"/>
  <c r="AP6" i="1"/>
  <c r="G21" i="1"/>
  <c r="AT100" i="1"/>
  <c r="AT104" i="1"/>
  <c r="H66" i="1"/>
  <c r="H92" i="1" s="1"/>
  <c r="AA91" i="1"/>
  <c r="AA90" i="1"/>
  <c r="AA108" i="1"/>
  <c r="AA95" i="1"/>
  <c r="AA94" i="1"/>
  <c r="AA93" i="1"/>
  <c r="AA111" i="1"/>
  <c r="AA100" i="1"/>
  <c r="AA99" i="1"/>
  <c r="AA98" i="1"/>
  <c r="AA86" i="1"/>
  <c r="AA75" i="1"/>
  <c r="AA96" i="1"/>
  <c r="AA72" i="1"/>
  <c r="AA105" i="1"/>
  <c r="AA104" i="1"/>
  <c r="AA68" i="1"/>
  <c r="AA106" i="1"/>
  <c r="AA102" i="1"/>
  <c r="AA85" i="1"/>
  <c r="AA76" i="1"/>
  <c r="AA74" i="1"/>
  <c r="AA103" i="1"/>
  <c r="AV93" i="1"/>
  <c r="AV111" i="1"/>
  <c r="AV103" i="1"/>
  <c r="AV102" i="1"/>
  <c r="AV85" i="1"/>
  <c r="AV86" i="1"/>
  <c r="AV70" i="1"/>
  <c r="AV88" i="1"/>
  <c r="AV105" i="1"/>
  <c r="Z68" i="1"/>
  <c r="Z69" i="1"/>
  <c r="AT69" i="1"/>
  <c r="G70" i="1"/>
  <c r="Z70" i="1"/>
  <c r="U71" i="1"/>
  <c r="AQ71" i="1"/>
  <c r="AC76" i="1"/>
  <c r="G97" i="1"/>
  <c r="G98" i="1"/>
  <c r="U100" i="1"/>
  <c r="R105" i="1"/>
  <c r="I100" i="1"/>
  <c r="R95" i="1"/>
  <c r="P40" i="1"/>
  <c r="P103" i="1" s="1"/>
  <c r="I45" i="1"/>
  <c r="I106" i="1" s="1"/>
  <c r="Q107" i="1"/>
  <c r="Q106" i="1"/>
  <c r="Q105" i="1"/>
  <c r="Q109" i="1"/>
  <c r="Q108" i="1"/>
  <c r="Q84" i="1"/>
  <c r="Q94" i="1"/>
  <c r="Q111" i="1"/>
  <c r="Q100" i="1"/>
  <c r="Q99" i="1"/>
  <c r="Q98" i="1"/>
  <c r="Q86" i="1"/>
  <c r="Q71" i="1"/>
  <c r="Q74" i="1"/>
  <c r="AB108" i="1"/>
  <c r="AB88" i="1"/>
  <c r="AB84" i="1"/>
  <c r="AB111" i="1"/>
  <c r="AB100" i="1"/>
  <c r="AB99" i="1"/>
  <c r="AB98" i="1"/>
  <c r="AB86" i="1"/>
  <c r="AB96" i="1"/>
  <c r="AB72" i="1"/>
  <c r="AB103" i="1"/>
  <c r="AB102" i="1"/>
  <c r="AB106" i="1"/>
  <c r="AB105" i="1"/>
  <c r="AB85" i="1"/>
  <c r="AB76" i="1"/>
  <c r="AB74" i="1"/>
  <c r="AB70" i="1"/>
  <c r="AB95" i="1"/>
  <c r="AB90" i="1"/>
  <c r="AR85" i="1"/>
  <c r="AR106" i="1"/>
  <c r="AR105" i="1"/>
  <c r="AR88" i="1"/>
  <c r="AR84" i="1"/>
  <c r="AR93" i="1"/>
  <c r="AR111" i="1"/>
  <c r="AR86" i="1"/>
  <c r="AR71" i="1"/>
  <c r="AR75" i="1"/>
  <c r="Q68" i="1"/>
  <c r="AB68" i="1"/>
  <c r="AV68" i="1"/>
  <c r="R69" i="1"/>
  <c r="AA69" i="1"/>
  <c r="AA70" i="1"/>
  <c r="AT71" i="1"/>
  <c r="G72" i="1"/>
  <c r="Z72" i="1"/>
  <c r="AB75" i="1"/>
  <c r="AD76" i="1"/>
  <c r="U84" i="1"/>
  <c r="AT85" i="1"/>
  <c r="AB94" i="1"/>
  <c r="G100" i="1"/>
  <c r="AT103" i="1"/>
  <c r="V111" i="1"/>
  <c r="V100" i="1"/>
  <c r="V99" i="1"/>
  <c r="V98" i="1"/>
  <c r="V86" i="1"/>
  <c r="V104" i="1"/>
  <c r="V103" i="1"/>
  <c r="V102" i="1"/>
  <c r="V85" i="1"/>
  <c r="V74" i="1"/>
  <c r="V106" i="1"/>
  <c r="V105" i="1"/>
  <c r="V108" i="1"/>
  <c r="V91" i="1"/>
  <c r="AS68" i="1" l="1"/>
  <c r="BB42" i="1"/>
  <c r="I35" i="2"/>
  <c r="T35" i="2"/>
  <c r="Z64" i="2"/>
  <c r="BA39" i="1"/>
  <c r="BA63" i="1"/>
  <c r="E35" i="2"/>
  <c r="W22" i="3"/>
  <c r="Z22" i="3" s="1"/>
  <c r="Z21" i="3"/>
  <c r="Y21" i="3"/>
  <c r="AB20" i="3"/>
  <c r="AZ43" i="1"/>
  <c r="T66" i="2"/>
  <c r="AZ5" i="1"/>
  <c r="T22" i="2"/>
  <c r="AS76" i="1"/>
  <c r="AX43" i="1"/>
  <c r="AX16" i="1"/>
  <c r="AA39" i="2"/>
  <c r="AA4" i="3" s="1"/>
  <c r="AP66" i="1"/>
  <c r="AS75" i="1"/>
  <c r="AA35" i="2"/>
  <c r="S35" i="2"/>
  <c r="C60" i="2"/>
  <c r="Z65" i="2"/>
  <c r="AM92" i="1"/>
  <c r="U64" i="2"/>
  <c r="AS85" i="1"/>
  <c r="AS105" i="1"/>
  <c r="AM101" i="1"/>
  <c r="AI14" i="1"/>
  <c r="AW43" i="1"/>
  <c r="U39" i="2"/>
  <c r="U4" i="3" s="1"/>
  <c r="L35" i="2"/>
  <c r="G35" i="2"/>
  <c r="M35" i="2"/>
  <c r="AX22" i="1"/>
  <c r="AX49" i="1"/>
  <c r="AX59" i="1"/>
  <c r="AX53" i="1"/>
  <c r="AX33" i="1"/>
  <c r="AX51" i="1"/>
  <c r="AX47" i="1"/>
  <c r="AX41" i="1"/>
  <c r="AX31" i="1"/>
  <c r="AX61" i="1"/>
  <c r="AX57" i="1"/>
  <c r="AX63" i="1"/>
  <c r="AX55" i="1"/>
  <c r="AX35" i="1"/>
  <c r="AX39" i="1"/>
  <c r="AX37" i="1"/>
  <c r="AS70" i="1"/>
  <c r="AS111" i="1"/>
  <c r="AS73" i="1"/>
  <c r="AS91" i="1"/>
  <c r="AS106" i="1"/>
  <c r="AS103" i="1"/>
  <c r="AS84" i="1"/>
  <c r="AS86" i="1"/>
  <c r="AS74" i="1"/>
  <c r="AS93" i="1"/>
  <c r="AS88" i="1"/>
  <c r="AS71" i="1"/>
  <c r="AS108" i="1"/>
  <c r="AS110" i="1"/>
  <c r="AS90" i="1"/>
  <c r="AS69" i="1"/>
  <c r="AS72" i="1"/>
  <c r="AS104" i="1"/>
  <c r="R65" i="2"/>
  <c r="R66" i="2"/>
  <c r="V65" i="2"/>
  <c r="V66" i="2"/>
  <c r="U65" i="2"/>
  <c r="U66" i="2"/>
  <c r="L65" i="2"/>
  <c r="L66" i="2"/>
  <c r="K65" i="2"/>
  <c r="K66" i="2"/>
  <c r="S65" i="2"/>
  <c r="S66" i="2"/>
  <c r="J65" i="2"/>
  <c r="J66" i="2"/>
  <c r="Z35" i="2"/>
  <c r="W35" i="2"/>
  <c r="C61" i="2"/>
  <c r="O35" i="2"/>
  <c r="R35" i="2"/>
  <c r="AB3" i="3"/>
  <c r="AB26" i="3" s="1"/>
  <c r="AS102" i="1"/>
  <c r="V35" i="2"/>
  <c r="X35" i="2"/>
  <c r="O32" i="2"/>
  <c r="AM91" i="1"/>
  <c r="AM73" i="1"/>
  <c r="AB39" i="2"/>
  <c r="AB4" i="3" s="1"/>
  <c r="H19" i="1"/>
  <c r="H75" i="1" s="1"/>
  <c r="AX20" i="1"/>
  <c r="AX9" i="1"/>
  <c r="AW91" i="1"/>
  <c r="AX66" i="1"/>
  <c r="AX75" i="1" s="1"/>
  <c r="AX7" i="1"/>
  <c r="K78" i="1"/>
  <c r="Y35" i="2"/>
  <c r="AW71" i="1"/>
  <c r="AX14" i="1"/>
  <c r="AW108" i="1"/>
  <c r="AW76" i="1"/>
  <c r="AA3" i="3"/>
  <c r="AA26" i="3" s="1"/>
  <c r="AW84" i="1"/>
  <c r="K35" i="2"/>
  <c r="P35" i="2"/>
  <c r="Q35" i="2"/>
  <c r="J35" i="2"/>
  <c r="AA64" i="2"/>
  <c r="N35" i="2"/>
  <c r="N44" i="2" s="1"/>
  <c r="H35" i="2"/>
  <c r="AW95" i="1"/>
  <c r="AW74" i="1"/>
  <c r="AW98" i="1"/>
  <c r="AW75" i="1"/>
  <c r="AR103" i="1"/>
  <c r="F35" i="2"/>
  <c r="AW93" i="1"/>
  <c r="AB64" i="2"/>
  <c r="AB60" i="2"/>
  <c r="AX12" i="1"/>
  <c r="AW88" i="1"/>
  <c r="AX18" i="1"/>
  <c r="H85" i="1"/>
  <c r="R104" i="1"/>
  <c r="H70" i="1"/>
  <c r="AW86" i="1"/>
  <c r="AW105" i="1"/>
  <c r="H109" i="1"/>
  <c r="C20" i="2"/>
  <c r="Z33" i="2"/>
  <c r="T19" i="2"/>
  <c r="T65" i="2" s="1"/>
  <c r="AV101" i="1"/>
  <c r="AW69" i="1"/>
  <c r="AW72" i="1"/>
  <c r="AW110" i="1"/>
  <c r="AU98" i="1"/>
  <c r="H94" i="1"/>
  <c r="AW103" i="1"/>
  <c r="AW106" i="1"/>
  <c r="AW92" i="1"/>
  <c r="AW102" i="1"/>
  <c r="AW70" i="1"/>
  <c r="AW73" i="1"/>
  <c r="AW111" i="1"/>
  <c r="AW68" i="1"/>
  <c r="N8" i="3"/>
  <c r="N65" i="2"/>
  <c r="V8" i="3"/>
  <c r="T8" i="3"/>
  <c r="U8" i="3"/>
  <c r="K8" i="3"/>
  <c r="L8" i="3"/>
  <c r="S8" i="3"/>
  <c r="S26" i="3" s="1"/>
  <c r="J8" i="3"/>
  <c r="R8" i="3"/>
  <c r="R26" i="3" s="1"/>
  <c r="T49" i="2"/>
  <c r="V49" i="2"/>
  <c r="K49" i="2"/>
  <c r="U49" i="2"/>
  <c r="L49" i="2"/>
  <c r="S49" i="2"/>
  <c r="J49" i="2"/>
  <c r="R49" i="2"/>
  <c r="N49" i="2"/>
  <c r="R57" i="2"/>
  <c r="H64" i="2"/>
  <c r="H63" i="2"/>
  <c r="W63" i="2"/>
  <c r="V55" i="2"/>
  <c r="V60" i="2"/>
  <c r="R56" i="2"/>
  <c r="V16" i="3"/>
  <c r="V17" i="3" s="1"/>
  <c r="Z26" i="3"/>
  <c r="W26" i="3"/>
  <c r="Y26" i="3"/>
  <c r="X26" i="3"/>
  <c r="J16" i="3"/>
  <c r="J17" i="3" s="1"/>
  <c r="K16" i="3"/>
  <c r="K17" i="3" s="1"/>
  <c r="C26" i="3"/>
  <c r="D17" i="3" s="1"/>
  <c r="Q26" i="3"/>
  <c r="P26" i="3"/>
  <c r="F26" i="3"/>
  <c r="H26" i="3"/>
  <c r="G26" i="3"/>
  <c r="I26" i="3"/>
  <c r="H22" i="3"/>
  <c r="Y16" i="3"/>
  <c r="AB16" i="3" s="1"/>
  <c r="U16" i="3"/>
  <c r="U17" i="3" s="1"/>
  <c r="U18" i="3" s="1"/>
  <c r="U19" i="3" s="1"/>
  <c r="U20" i="3" s="1"/>
  <c r="U21" i="3" s="1"/>
  <c r="U22" i="3" s="1"/>
  <c r="Z4" i="3"/>
  <c r="R34" i="2"/>
  <c r="C16" i="3"/>
  <c r="U35" i="2"/>
  <c r="L16" i="3"/>
  <c r="O57" i="2"/>
  <c r="C9" i="3"/>
  <c r="AB33" i="2"/>
  <c r="X16" i="3"/>
  <c r="AA16" i="3" s="1"/>
  <c r="J87" i="1"/>
  <c r="H82" i="1"/>
  <c r="H72" i="1"/>
  <c r="H73" i="1"/>
  <c r="W38" i="2"/>
  <c r="H110" i="1"/>
  <c r="H103" i="1"/>
  <c r="P104" i="1"/>
  <c r="H107" i="1"/>
  <c r="AA59" i="2"/>
  <c r="M16" i="3"/>
  <c r="M17" i="3" s="1"/>
  <c r="H104" i="1"/>
  <c r="AB35" i="2"/>
  <c r="V12" i="2"/>
  <c r="N3" i="3"/>
  <c r="N64" i="2"/>
  <c r="W16" i="3"/>
  <c r="Z16" i="3" s="1"/>
  <c r="O3" i="3"/>
  <c r="I4" i="3"/>
  <c r="H4" i="3"/>
  <c r="G4" i="3"/>
  <c r="F4" i="3"/>
  <c r="M4" i="3"/>
  <c r="C17" i="3"/>
  <c r="J46" i="2"/>
  <c r="K46" i="2"/>
  <c r="L46" i="2"/>
  <c r="C62" i="2"/>
  <c r="C37" i="2"/>
  <c r="D29" i="2"/>
  <c r="D30" i="2" s="1"/>
  <c r="D31" i="2" s="1"/>
  <c r="D32" i="2" s="1"/>
  <c r="D33" i="2" s="1"/>
  <c r="D34" i="2" s="1"/>
  <c r="D35" i="2" s="1"/>
  <c r="O29" i="2"/>
  <c r="O55" i="2"/>
  <c r="O54" i="2"/>
  <c r="U34" i="2"/>
  <c r="O28" i="2"/>
  <c r="O53" i="2"/>
  <c r="I38" i="2"/>
  <c r="I63" i="2"/>
  <c r="C63" i="2"/>
  <c r="R33" i="2"/>
  <c r="R59" i="2"/>
  <c r="R58" i="2"/>
  <c r="I64" i="2"/>
  <c r="E28" i="2"/>
  <c r="E53" i="2"/>
  <c r="O39" i="2"/>
  <c r="O4" i="3" s="1"/>
  <c r="O64" i="2"/>
  <c r="M38" i="2"/>
  <c r="M63" i="2"/>
  <c r="E54" i="2"/>
  <c r="T34" i="2"/>
  <c r="T60" i="2"/>
  <c r="M64" i="2"/>
  <c r="G38" i="2"/>
  <c r="G63" i="2"/>
  <c r="U60" i="2"/>
  <c r="G37" i="2"/>
  <c r="W37" i="2"/>
  <c r="X37" i="2"/>
  <c r="Q37" i="2"/>
  <c r="I37" i="2"/>
  <c r="R37" i="2"/>
  <c r="Z37" i="2"/>
  <c r="J37" i="2"/>
  <c r="AA37" i="2"/>
  <c r="AB37" i="2"/>
  <c r="U37" i="2"/>
  <c r="S37" i="2"/>
  <c r="L37" i="2"/>
  <c r="E37" i="2"/>
  <c r="M37" i="2"/>
  <c r="T37" i="2"/>
  <c r="O37" i="2"/>
  <c r="K37" i="2"/>
  <c r="H37" i="2"/>
  <c r="Y37" i="2"/>
  <c r="F37" i="2"/>
  <c r="P37" i="2"/>
  <c r="V37" i="2"/>
  <c r="K82" i="1"/>
  <c r="L82" i="1"/>
  <c r="AU92" i="1"/>
  <c r="AU110" i="1"/>
  <c r="AU73" i="1"/>
  <c r="AU101" i="1"/>
  <c r="AU88" i="1"/>
  <c r="AU84" i="1"/>
  <c r="AU111" i="1"/>
  <c r="AU86" i="1"/>
  <c r="AU72" i="1"/>
  <c r="AU103" i="1"/>
  <c r="AU102" i="1"/>
  <c r="AU106" i="1"/>
  <c r="AU105" i="1"/>
  <c r="AU91" i="1"/>
  <c r="AU75" i="1"/>
  <c r="AU70" i="1"/>
  <c r="AU76" i="1"/>
  <c r="AU69" i="1"/>
  <c r="AU68" i="1"/>
  <c r="AU74" i="1"/>
  <c r="AU93" i="1"/>
  <c r="AU85" i="1"/>
  <c r="AU71" i="1"/>
  <c r="H98" i="1"/>
  <c r="AQ100" i="1"/>
  <c r="AQ99" i="1"/>
  <c r="H97" i="1"/>
  <c r="J81" i="1"/>
  <c r="AU96" i="1"/>
  <c r="AW96" i="1"/>
  <c r="AN36" i="1"/>
  <c r="AM38" i="1"/>
  <c r="H105" i="1"/>
  <c r="AM111" i="1"/>
  <c r="AM100" i="1"/>
  <c r="AM99" i="1"/>
  <c r="AM98" i="1"/>
  <c r="AM86" i="1"/>
  <c r="AM85" i="1"/>
  <c r="AM74" i="1"/>
  <c r="AM104" i="1"/>
  <c r="AM108" i="1"/>
  <c r="AM90" i="1"/>
  <c r="AN66" i="1"/>
  <c r="AM95" i="1"/>
  <c r="AM84" i="1"/>
  <c r="AM96" i="1"/>
  <c r="AM93" i="1"/>
  <c r="AM76" i="1"/>
  <c r="AM71" i="1"/>
  <c r="AM88" i="1"/>
  <c r="AM69" i="1"/>
  <c r="AM75" i="1"/>
  <c r="AM72" i="1"/>
  <c r="AM68" i="1"/>
  <c r="AM94" i="1"/>
  <c r="AM70" i="1"/>
  <c r="AU108" i="1"/>
  <c r="H74" i="1"/>
  <c r="H111" i="1"/>
  <c r="AU94" i="1"/>
  <c r="AW94" i="1"/>
  <c r="AQ90" i="1"/>
  <c r="AR90" i="1"/>
  <c r="AU95" i="1"/>
  <c r="H95" i="1"/>
  <c r="H102" i="1"/>
  <c r="J83" i="1"/>
  <c r="H90" i="1"/>
  <c r="I90" i="1"/>
  <c r="AQ108" i="1"/>
  <c r="G76" i="1"/>
  <c r="H21" i="1"/>
  <c r="H76" i="1" s="1"/>
  <c r="H106" i="1"/>
  <c r="AQ94" i="1"/>
  <c r="H69" i="1"/>
  <c r="H100" i="1"/>
  <c r="J80" i="1"/>
  <c r="H108" i="1"/>
  <c r="AV104" i="1"/>
  <c r="H86" i="1"/>
  <c r="I89" i="1"/>
  <c r="I36" i="1"/>
  <c r="AQ98" i="1"/>
  <c r="H91" i="1"/>
  <c r="H87" i="1"/>
  <c r="H84" i="1"/>
  <c r="H80" i="1"/>
  <c r="H78" i="1"/>
  <c r="H83" i="1"/>
  <c r="H81" i="1"/>
  <c r="H77" i="1"/>
  <c r="H2" i="1"/>
  <c r="H68" i="1"/>
  <c r="H79" i="1"/>
  <c r="AM106" i="1"/>
  <c r="AU90" i="1"/>
  <c r="AW90" i="1"/>
  <c r="H99" i="1"/>
  <c r="H71" i="1"/>
  <c r="J79" i="1"/>
  <c r="AQ104" i="1"/>
  <c r="AU104" i="1"/>
  <c r="H89" i="1"/>
  <c r="AR72" i="1"/>
  <c r="AQ95" i="1"/>
  <c r="AO103" i="1"/>
  <c r="AO42" i="1"/>
  <c r="AU99" i="1"/>
  <c r="AW99" i="1"/>
  <c r="AU100" i="1"/>
  <c r="AW100" i="1"/>
  <c r="AQ96" i="1"/>
  <c r="AV108" i="1"/>
  <c r="AA44" i="2" l="1"/>
  <c r="BB5" i="1"/>
  <c r="Y22" i="3"/>
  <c r="AB22" i="3" s="1"/>
  <c r="AB21" i="3"/>
  <c r="AZ68" i="1"/>
  <c r="L44" i="2"/>
  <c r="S44" i="2"/>
  <c r="D36" i="2"/>
  <c r="D37" i="2" s="1"/>
  <c r="D38" i="2" s="1"/>
  <c r="D39" i="2" s="1"/>
  <c r="AX104" i="1"/>
  <c r="L40" i="2"/>
  <c r="X41" i="2"/>
  <c r="AY55" i="1"/>
  <c r="AY37" i="1"/>
  <c r="AY51" i="1"/>
  <c r="AY33" i="1"/>
  <c r="AY49" i="1"/>
  <c r="AY53" i="1"/>
  <c r="AY35" i="1"/>
  <c r="AY31" i="1"/>
  <c r="AY63" i="1"/>
  <c r="AY47" i="1"/>
  <c r="AY39" i="1"/>
  <c r="C21" i="2"/>
  <c r="AY61" i="1"/>
  <c r="AY43" i="1"/>
  <c r="AY41" i="1"/>
  <c r="AY57" i="1"/>
  <c r="AY59" i="1"/>
  <c r="AX84" i="1"/>
  <c r="X44" i="2"/>
  <c r="H44" i="2"/>
  <c r="Q44" i="2"/>
  <c r="AX71" i="1"/>
  <c r="AX95" i="1"/>
  <c r="AX92" i="1"/>
  <c r="AX102" i="1"/>
  <c r="AX101" i="1"/>
  <c r="K44" i="2"/>
  <c r="J44" i="2"/>
  <c r="AX111" i="1"/>
  <c r="AR73" i="1"/>
  <c r="Y44" i="2"/>
  <c r="AX85" i="1"/>
  <c r="AX105" i="1"/>
  <c r="AX96" i="1"/>
  <c r="AX76" i="1"/>
  <c r="AX68" i="1"/>
  <c r="AX73" i="1"/>
  <c r="AX99" i="1"/>
  <c r="AX110" i="1"/>
  <c r="AX91" i="1"/>
  <c r="F44" i="2"/>
  <c r="AX98" i="1"/>
  <c r="AX94" i="1"/>
  <c r="AX103" i="1"/>
  <c r="AX90" i="1"/>
  <c r="AX106" i="1"/>
  <c r="AX100" i="1"/>
  <c r="AX74" i="1"/>
  <c r="L78" i="1"/>
  <c r="AX86" i="1"/>
  <c r="AX70" i="1"/>
  <c r="AX88" i="1"/>
  <c r="AX93" i="1"/>
  <c r="P44" i="2"/>
  <c r="AX69" i="1"/>
  <c r="AX108" i="1"/>
  <c r="AX72" i="1"/>
  <c r="Z44" i="2"/>
  <c r="H40" i="2"/>
  <c r="H43" i="2" s="1"/>
  <c r="R40" i="2"/>
  <c r="U40" i="2"/>
  <c r="AR101" i="1"/>
  <c r="J40" i="2"/>
  <c r="X40" i="2"/>
  <c r="G40" i="2"/>
  <c r="G43" i="2" s="1"/>
  <c r="V40" i="2"/>
  <c r="AB40" i="2"/>
  <c r="K40" i="2"/>
  <c r="K43" i="2" s="1"/>
  <c r="Z40" i="2"/>
  <c r="I40" i="2"/>
  <c r="I43" i="2" s="1"/>
  <c r="AY66" i="1"/>
  <c r="AY95" i="1" s="1"/>
  <c r="AY7" i="1"/>
  <c r="W40" i="2"/>
  <c r="O40" i="2"/>
  <c r="P40" i="2"/>
  <c r="F40" i="2"/>
  <c r="F43" i="2" s="1"/>
  <c r="C40" i="2"/>
  <c r="K48" i="2" s="1"/>
  <c r="C65" i="2"/>
  <c r="Y40" i="2"/>
  <c r="AA40" i="2"/>
  <c r="AA45" i="2" s="1"/>
  <c r="N40" i="2"/>
  <c r="N45" i="2" s="1"/>
  <c r="S40" i="2"/>
  <c r="T40" i="2"/>
  <c r="M40" i="2"/>
  <c r="M43" i="2" s="1"/>
  <c r="Q40" i="2"/>
  <c r="E40" i="2"/>
  <c r="E43" i="2" s="1"/>
  <c r="T3" i="3"/>
  <c r="T16" i="3" s="1"/>
  <c r="T17" i="3" s="1"/>
  <c r="T18" i="3" s="1"/>
  <c r="T19" i="3" s="1"/>
  <c r="T20" i="3" s="1"/>
  <c r="T21" i="3" s="1"/>
  <c r="T22" i="3" s="1"/>
  <c r="T64" i="2"/>
  <c r="T39" i="2"/>
  <c r="T4" i="3" s="1"/>
  <c r="AW101" i="1"/>
  <c r="J26" i="3"/>
  <c r="K26" i="3"/>
  <c r="U26" i="3"/>
  <c r="J18" i="3"/>
  <c r="J19" i="3" s="1"/>
  <c r="W44" i="2"/>
  <c r="K18" i="3"/>
  <c r="K9" i="3" s="1"/>
  <c r="K27" i="3" s="1"/>
  <c r="M44" i="2"/>
  <c r="V26" i="3"/>
  <c r="V18" i="3"/>
  <c r="Z9" i="3"/>
  <c r="Z27" i="3" s="1"/>
  <c r="AA9" i="3"/>
  <c r="AA27" i="3" s="1"/>
  <c r="AB9" i="3"/>
  <c r="AB27" i="3" s="1"/>
  <c r="W9" i="3"/>
  <c r="W27" i="3" s="1"/>
  <c r="X9" i="3"/>
  <c r="X27" i="3" s="1"/>
  <c r="Y9" i="3"/>
  <c r="Y27" i="3" s="1"/>
  <c r="X21" i="3"/>
  <c r="AA21" i="3" s="1"/>
  <c r="S9" i="3"/>
  <c r="S27" i="3" s="1"/>
  <c r="U9" i="3"/>
  <c r="C27" i="3"/>
  <c r="D18" i="3" s="1"/>
  <c r="Q9" i="3"/>
  <c r="Q27" i="3" s="1"/>
  <c r="R9" i="3"/>
  <c r="R27" i="3" s="1"/>
  <c r="C10" i="3"/>
  <c r="O10" i="3" s="1"/>
  <c r="C18" i="3"/>
  <c r="M18" i="3"/>
  <c r="M26" i="3"/>
  <c r="L17" i="3"/>
  <c r="L26" i="3"/>
  <c r="E9" i="3"/>
  <c r="F9" i="3"/>
  <c r="F27" i="3" s="1"/>
  <c r="H9" i="3"/>
  <c r="H27" i="3" s="1"/>
  <c r="G9" i="3"/>
  <c r="G27" i="3" s="1"/>
  <c r="I9" i="3"/>
  <c r="I27" i="3" s="1"/>
  <c r="O9" i="3"/>
  <c r="O27" i="3" s="1"/>
  <c r="N9" i="3"/>
  <c r="N27" i="3" s="1"/>
  <c r="P9" i="3"/>
  <c r="P27" i="3" s="1"/>
  <c r="AB44" i="2"/>
  <c r="K87" i="1"/>
  <c r="L2" i="3"/>
  <c r="U11" i="2"/>
  <c r="AM40" i="1"/>
  <c r="AQ40" i="1"/>
  <c r="AQ41" i="1" s="1"/>
  <c r="N26" i="3"/>
  <c r="K2" i="3"/>
  <c r="J2" i="3"/>
  <c r="V32" i="2"/>
  <c r="O26" i="3"/>
  <c r="E26" i="3"/>
  <c r="G44" i="2"/>
  <c r="R44" i="2"/>
  <c r="O44" i="2"/>
  <c r="E44" i="2"/>
  <c r="I44" i="2"/>
  <c r="U13" i="2"/>
  <c r="U24" i="2" s="1"/>
  <c r="AQ102" i="1"/>
  <c r="AV90" i="1"/>
  <c r="AR98" i="1"/>
  <c r="AR99" i="1"/>
  <c r="K79" i="1"/>
  <c r="L79" i="1"/>
  <c r="AR94" i="1"/>
  <c r="AV94" i="1"/>
  <c r="AV96" i="1"/>
  <c r="AR108" i="1"/>
  <c r="AV100" i="1"/>
  <c r="K83" i="1"/>
  <c r="L83" i="1"/>
  <c r="K81" i="1"/>
  <c r="L81" i="1"/>
  <c r="AR104" i="1"/>
  <c r="AR100" i="1"/>
  <c r="AV99" i="1"/>
  <c r="K80" i="1"/>
  <c r="L80" i="1"/>
  <c r="AR96" i="1"/>
  <c r="AR95" i="1"/>
  <c r="AM102" i="1"/>
  <c r="AN38" i="1"/>
  <c r="AP38" i="1"/>
  <c r="L45" i="2" l="1"/>
  <c r="S45" i="2"/>
  <c r="L43" i="2"/>
  <c r="D22" i="2"/>
  <c r="C24" i="2"/>
  <c r="C23" i="2"/>
  <c r="C66" i="2"/>
  <c r="U41" i="2"/>
  <c r="M41" i="2"/>
  <c r="E41" i="2"/>
  <c r="K41" i="2"/>
  <c r="J41" i="2"/>
  <c r="Q41" i="2"/>
  <c r="T41" i="2"/>
  <c r="L41" i="2"/>
  <c r="S41" i="2"/>
  <c r="R41" i="2"/>
  <c r="C41" i="2"/>
  <c r="I41" i="2"/>
  <c r="AB41" i="2"/>
  <c r="AA41" i="2"/>
  <c r="Z41" i="2"/>
  <c r="Y41" i="2"/>
  <c r="P41" i="2"/>
  <c r="H41" i="2"/>
  <c r="V41" i="2"/>
  <c r="F41" i="2"/>
  <c r="W41" i="2"/>
  <c r="O41" i="2"/>
  <c r="G41" i="2"/>
  <c r="N41" i="2"/>
  <c r="C22" i="2"/>
  <c r="X45" i="2"/>
  <c r="Q45" i="2"/>
  <c r="J45" i="2"/>
  <c r="Y45" i="2"/>
  <c r="Z45" i="2"/>
  <c r="R45" i="2"/>
  <c r="P45" i="2"/>
  <c r="G45" i="2"/>
  <c r="E45" i="2"/>
  <c r="H45" i="2"/>
  <c r="D40" i="2"/>
  <c r="D43" i="2" s="1"/>
  <c r="J43" i="2"/>
  <c r="T26" i="3"/>
  <c r="I45" i="2"/>
  <c r="AS101" i="1"/>
  <c r="J48" i="2"/>
  <c r="J50" i="2" s="1"/>
  <c r="J5" i="3" s="1"/>
  <c r="T44" i="2"/>
  <c r="T45" i="2" s="1"/>
  <c r="K45" i="2"/>
  <c r="O45" i="2"/>
  <c r="AB45" i="2"/>
  <c r="L48" i="2"/>
  <c r="L50" i="2" s="1"/>
  <c r="L5" i="3" s="1"/>
  <c r="T9" i="3"/>
  <c r="T27" i="3" s="1"/>
  <c r="M45" i="2"/>
  <c r="AY101" i="1"/>
  <c r="AY14" i="1"/>
  <c r="AY71" i="1"/>
  <c r="AY18" i="1"/>
  <c r="AY74" i="1"/>
  <c r="AY20" i="1"/>
  <c r="AY75" i="1"/>
  <c r="AY104" i="1"/>
  <c r="AY108" i="1"/>
  <c r="W45" i="2"/>
  <c r="AY22" i="1"/>
  <c r="AY76" i="1"/>
  <c r="AY86" i="1"/>
  <c r="AY110" i="1"/>
  <c r="AY91" i="1"/>
  <c r="AY88" i="1"/>
  <c r="AY105" i="1"/>
  <c r="AY84" i="1"/>
  <c r="AY103" i="1"/>
  <c r="AY106" i="1"/>
  <c r="AY92" i="1"/>
  <c r="AY85" i="1"/>
  <c r="AY111" i="1"/>
  <c r="AY72" i="1"/>
  <c r="AY102" i="1"/>
  <c r="AY73" i="1"/>
  <c r="AY93" i="1"/>
  <c r="AY68" i="1"/>
  <c r="AY98" i="1"/>
  <c r="N48" i="2"/>
  <c r="N50" i="2" s="1"/>
  <c r="N5" i="3" s="1"/>
  <c r="F48" i="2"/>
  <c r="F50" i="2" s="1"/>
  <c r="F5" i="3" s="1"/>
  <c r="C43" i="2"/>
  <c r="U48" i="2"/>
  <c r="U50" i="2" s="1"/>
  <c r="U5" i="3" s="1"/>
  <c r="G48" i="2"/>
  <c r="G50" i="2" s="1"/>
  <c r="G5" i="3" s="1"/>
  <c r="Y48" i="2"/>
  <c r="Y50" i="2" s="1"/>
  <c r="Y5" i="3" s="1"/>
  <c r="AB48" i="2"/>
  <c r="AB50" i="2" s="1"/>
  <c r="AB5" i="3" s="1"/>
  <c r="E48" i="2"/>
  <c r="E50" i="2" s="1"/>
  <c r="E5" i="3" s="1"/>
  <c r="P48" i="2"/>
  <c r="P50" i="2" s="1"/>
  <c r="P5" i="3" s="1"/>
  <c r="Q48" i="2"/>
  <c r="Q50" i="2" s="1"/>
  <c r="Q5" i="3" s="1"/>
  <c r="S48" i="2"/>
  <c r="S50" i="2" s="1"/>
  <c r="S5" i="3" s="1"/>
  <c r="M48" i="2"/>
  <c r="M50" i="2" s="1"/>
  <c r="M5" i="3" s="1"/>
  <c r="I48" i="2"/>
  <c r="I50" i="2" s="1"/>
  <c r="I5" i="3" s="1"/>
  <c r="R48" i="2"/>
  <c r="R50" i="2" s="1"/>
  <c r="R5" i="3" s="1"/>
  <c r="T48" i="2"/>
  <c r="T50" i="2" s="1"/>
  <c r="T5" i="3" s="1"/>
  <c r="W48" i="2"/>
  <c r="W50" i="2" s="1"/>
  <c r="W5" i="3" s="1"/>
  <c r="X48" i="2"/>
  <c r="X50" i="2" s="1"/>
  <c r="X5" i="3" s="1"/>
  <c r="AA48" i="2"/>
  <c r="AA50" i="2" s="1"/>
  <c r="AA5" i="3" s="1"/>
  <c r="O48" i="2"/>
  <c r="O50" i="2" s="1"/>
  <c r="O5" i="3" s="1"/>
  <c r="Z48" i="2"/>
  <c r="Z50" i="2" s="1"/>
  <c r="Z5" i="3" s="1"/>
  <c r="V48" i="2"/>
  <c r="V50" i="2" s="1"/>
  <c r="V5" i="3" s="1"/>
  <c r="H48" i="2"/>
  <c r="H50" i="2" s="1"/>
  <c r="H5" i="3" s="1"/>
  <c r="AY9" i="1"/>
  <c r="AY69" i="1"/>
  <c r="AY10" i="1"/>
  <c r="F45" i="2"/>
  <c r="AY12" i="1"/>
  <c r="AY70" i="1"/>
  <c r="J9" i="3"/>
  <c r="J27" i="3" s="1"/>
  <c r="U27" i="3"/>
  <c r="K19" i="3"/>
  <c r="K10" i="3" s="1"/>
  <c r="K28" i="3" s="1"/>
  <c r="C11" i="3"/>
  <c r="X11" i="3" s="1"/>
  <c r="C19" i="3"/>
  <c r="H10" i="3"/>
  <c r="H28" i="3" s="1"/>
  <c r="Y10" i="3"/>
  <c r="Y28" i="3" s="1"/>
  <c r="Z10" i="3"/>
  <c r="Z28" i="3" s="1"/>
  <c r="AA10" i="3"/>
  <c r="AA28" i="3" s="1"/>
  <c r="AB10" i="3"/>
  <c r="AB28" i="3" s="1"/>
  <c r="W10" i="3"/>
  <c r="W28" i="3" s="1"/>
  <c r="X10" i="3"/>
  <c r="X28" i="3" s="1"/>
  <c r="V9" i="3"/>
  <c r="V27" i="3" s="1"/>
  <c r="V19" i="3"/>
  <c r="K50" i="2"/>
  <c r="K5" i="3" s="1"/>
  <c r="X22" i="3"/>
  <c r="AA22" i="3" s="1"/>
  <c r="U10" i="3"/>
  <c r="U28" i="3" s="1"/>
  <c r="S10" i="3"/>
  <c r="S28" i="3" s="1"/>
  <c r="T10" i="3"/>
  <c r="C28" i="3"/>
  <c r="D19" i="3" s="1"/>
  <c r="R10" i="3"/>
  <c r="R28" i="3" s="1"/>
  <c r="Q10" i="3"/>
  <c r="Q28" i="3" s="1"/>
  <c r="N10" i="3"/>
  <c r="N28" i="3" s="1"/>
  <c r="G10" i="3"/>
  <c r="G28" i="3" s="1"/>
  <c r="E10" i="3"/>
  <c r="P10" i="3"/>
  <c r="P28" i="3" s="1"/>
  <c r="F10" i="3"/>
  <c r="F28" i="3" s="1"/>
  <c r="I10" i="3"/>
  <c r="I28" i="3" s="1"/>
  <c r="L9" i="3"/>
  <c r="L27" i="3" s="1"/>
  <c r="L18" i="3"/>
  <c r="O28" i="3"/>
  <c r="J10" i="3"/>
  <c r="J20" i="3"/>
  <c r="M19" i="3"/>
  <c r="M9" i="3"/>
  <c r="M27" i="3" s="1"/>
  <c r="U56" i="2"/>
  <c r="U31" i="2"/>
  <c r="U57" i="2"/>
  <c r="L87" i="1"/>
  <c r="M87" i="1"/>
  <c r="V11" i="2"/>
  <c r="E27" i="3"/>
  <c r="U33" i="2"/>
  <c r="U58" i="2"/>
  <c r="U59" i="2"/>
  <c r="V13" i="2"/>
  <c r="AQ103" i="1"/>
  <c r="AS96" i="1"/>
  <c r="AS98" i="1"/>
  <c r="AS100" i="1"/>
  <c r="AS94" i="1"/>
  <c r="AM103" i="1"/>
  <c r="AM42" i="1"/>
  <c r="AP42" i="1" s="1"/>
  <c r="AN40" i="1"/>
  <c r="AP40" i="1"/>
  <c r="AS95" i="1"/>
  <c r="AS99" i="1"/>
  <c r="D41" i="2" l="1"/>
  <c r="W11" i="3"/>
  <c r="W29" i="3" s="1"/>
  <c r="H11" i="3"/>
  <c r="H29" i="3" s="1"/>
  <c r="T11" i="3"/>
  <c r="T29" i="3" s="1"/>
  <c r="K20" i="3"/>
  <c r="K21" i="3" s="1"/>
  <c r="P11" i="3"/>
  <c r="P29" i="3" s="1"/>
  <c r="T28" i="3"/>
  <c r="AB11" i="3"/>
  <c r="AB29" i="3" s="1"/>
  <c r="J28" i="3"/>
  <c r="AY94" i="1"/>
  <c r="O11" i="3"/>
  <c r="O29" i="3" s="1"/>
  <c r="AY96" i="1"/>
  <c r="AY100" i="1"/>
  <c r="AY90" i="1"/>
  <c r="AY99" i="1"/>
  <c r="G11" i="3"/>
  <c r="G29" i="3" s="1"/>
  <c r="Y11" i="3"/>
  <c r="Y29" i="3" s="1"/>
  <c r="Q11" i="3"/>
  <c r="Q29" i="3" s="1"/>
  <c r="C29" i="3"/>
  <c r="D20" i="3" s="1"/>
  <c r="C12" i="3"/>
  <c r="U12" i="3" s="1"/>
  <c r="R11" i="3"/>
  <c r="R29" i="3" s="1"/>
  <c r="I11" i="3"/>
  <c r="I29" i="3" s="1"/>
  <c r="F11" i="3"/>
  <c r="F29" i="3" s="1"/>
  <c r="S11" i="3"/>
  <c r="S29" i="3" s="1"/>
  <c r="E11" i="3"/>
  <c r="U11" i="3"/>
  <c r="U29" i="3" s="1"/>
  <c r="Z11" i="3"/>
  <c r="Z29" i="3" s="1"/>
  <c r="C20" i="3"/>
  <c r="N11" i="3"/>
  <c r="N29" i="3" s="1"/>
  <c r="AA11" i="3"/>
  <c r="AA29" i="3" s="1"/>
  <c r="U44" i="2"/>
  <c r="U45" i="2" s="1"/>
  <c r="V20" i="3"/>
  <c r="V10" i="3"/>
  <c r="V28" i="3" s="1"/>
  <c r="X29" i="3"/>
  <c r="M20" i="3"/>
  <c r="M10" i="3"/>
  <c r="M28" i="3" s="1"/>
  <c r="J21" i="3"/>
  <c r="J11" i="3"/>
  <c r="J29" i="3" s="1"/>
  <c r="L19" i="3"/>
  <c r="L10" i="3"/>
  <c r="L28" i="3" s="1"/>
  <c r="V31" i="2"/>
  <c r="V56" i="2"/>
  <c r="V57" i="2"/>
  <c r="E28" i="3"/>
  <c r="V33" i="2"/>
  <c r="V59" i="2"/>
  <c r="V58" i="2"/>
  <c r="K11" i="3" l="1"/>
  <c r="K29" i="3" s="1"/>
  <c r="U30" i="3"/>
  <c r="AB12" i="3"/>
  <c r="AB30" i="3" s="1"/>
  <c r="N12" i="3"/>
  <c r="N30" i="3" s="1"/>
  <c r="R12" i="3"/>
  <c r="R30" i="3" s="1"/>
  <c r="S12" i="3"/>
  <c r="S30" i="3" s="1"/>
  <c r="Y12" i="3"/>
  <c r="Y30" i="3" s="1"/>
  <c r="C13" i="3"/>
  <c r="X13" i="3" s="1"/>
  <c r="AA12" i="3"/>
  <c r="AA30" i="3" s="1"/>
  <c r="C21" i="3"/>
  <c r="O12" i="3"/>
  <c r="O30" i="3" s="1"/>
  <c r="X12" i="3"/>
  <c r="X30" i="3" s="1"/>
  <c r="H12" i="3"/>
  <c r="H30" i="3" s="1"/>
  <c r="G12" i="3"/>
  <c r="G30" i="3" s="1"/>
  <c r="Q12" i="3"/>
  <c r="Q30" i="3" s="1"/>
  <c r="W12" i="3"/>
  <c r="W30" i="3" s="1"/>
  <c r="P12" i="3"/>
  <c r="P30" i="3" s="1"/>
  <c r="C30" i="3"/>
  <c r="D21" i="3" s="1"/>
  <c r="E12" i="3"/>
  <c r="Z12" i="3"/>
  <c r="Z30" i="3" s="1"/>
  <c r="T12" i="3"/>
  <c r="T30" i="3" s="1"/>
  <c r="I12" i="3"/>
  <c r="I30" i="3" s="1"/>
  <c r="F12" i="3"/>
  <c r="F30" i="3" s="1"/>
  <c r="V44" i="2"/>
  <c r="V45" i="2" s="1"/>
  <c r="V21" i="3"/>
  <c r="V11" i="3"/>
  <c r="V29" i="3" s="1"/>
  <c r="J22" i="3"/>
  <c r="J12" i="3"/>
  <c r="J30" i="3" s="1"/>
  <c r="M21" i="3"/>
  <c r="M11" i="3"/>
  <c r="M29" i="3" s="1"/>
  <c r="L20" i="3"/>
  <c r="L11" i="3"/>
  <c r="L29" i="3" s="1"/>
  <c r="K22" i="3"/>
  <c r="K12" i="3"/>
  <c r="E29" i="3"/>
  <c r="K30" i="3" l="1"/>
  <c r="K13" i="3"/>
  <c r="K14" i="3" s="1"/>
  <c r="AA13" i="3"/>
  <c r="AA31" i="3" s="1"/>
  <c r="X31" i="3"/>
  <c r="J13" i="3"/>
  <c r="J14" i="3" s="1"/>
  <c r="N13" i="3"/>
  <c r="N14" i="3" s="1"/>
  <c r="R13" i="3"/>
  <c r="R31" i="3" s="1"/>
  <c r="Y13" i="3"/>
  <c r="Y14" i="3" s="1"/>
  <c r="H13" i="3"/>
  <c r="H14" i="3" s="1"/>
  <c r="T13" i="3"/>
  <c r="T14" i="3" s="1"/>
  <c r="X14" i="3"/>
  <c r="G13" i="3"/>
  <c r="G31" i="3" s="1"/>
  <c r="Q13" i="3"/>
  <c r="Q31" i="3" s="1"/>
  <c r="I13" i="3"/>
  <c r="I31" i="3" s="1"/>
  <c r="C31" i="3"/>
  <c r="D22" i="3" s="1"/>
  <c r="Z13" i="3"/>
  <c r="Z31" i="3" s="1"/>
  <c r="U13" i="3"/>
  <c r="U31" i="3" s="1"/>
  <c r="F13" i="3"/>
  <c r="F31" i="3" s="1"/>
  <c r="AB13" i="3"/>
  <c r="AB14" i="3" s="1"/>
  <c r="P13" i="3"/>
  <c r="P31" i="3" s="1"/>
  <c r="O13" i="3"/>
  <c r="O31" i="3" s="1"/>
  <c r="C22" i="3"/>
  <c r="E13" i="3"/>
  <c r="E14" i="3" s="1"/>
  <c r="S13" i="3"/>
  <c r="S14" i="3" s="1"/>
  <c r="W13" i="3"/>
  <c r="W31" i="3" s="1"/>
  <c r="V22" i="3"/>
  <c r="V13" i="3" s="1"/>
  <c r="V12" i="3"/>
  <c r="V30" i="3" s="1"/>
  <c r="L21" i="3"/>
  <c r="L12" i="3"/>
  <c r="L30" i="3" s="1"/>
  <c r="M22" i="3"/>
  <c r="M12" i="3"/>
  <c r="M30" i="3" s="1"/>
  <c r="E30" i="3"/>
  <c r="AA14" i="3" l="1"/>
  <c r="Z14" i="3"/>
  <c r="K31" i="3"/>
  <c r="R14" i="3"/>
  <c r="W14" i="3"/>
  <c r="Y31" i="3"/>
  <c r="F14" i="3"/>
  <c r="S31" i="3"/>
  <c r="U14" i="3"/>
  <c r="H31" i="3"/>
  <c r="N31" i="3"/>
  <c r="I14" i="3"/>
  <c r="J31" i="3"/>
  <c r="G14" i="3"/>
  <c r="P14" i="3"/>
  <c r="AB31" i="3"/>
  <c r="T31" i="3"/>
  <c r="O14" i="3"/>
  <c r="Q14" i="3"/>
  <c r="V14" i="3"/>
  <c r="V31" i="3"/>
  <c r="M24" i="3"/>
  <c r="M13" i="3"/>
  <c r="L22" i="3"/>
  <c r="L13" i="3"/>
  <c r="E31" i="3"/>
  <c r="M31" i="3" l="1"/>
  <c r="M14" i="3"/>
  <c r="L31" i="3"/>
  <c r="L1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Diego Alegre</author>
    <author>Usuario de Windows</author>
    <author>Ariana Duran</author>
  </authors>
  <commentList>
    <comment ref="H2" authorId="0" shapeId="0" xr:uid="{C8B33AF0-747B-9C4D-A2BA-9A78233A45CF}">
      <text>
        <r>
          <rPr>
            <b/>
            <sz val="8"/>
            <color indexed="81"/>
            <rFont val="Tahoma"/>
            <family val="2"/>
          </rPr>
          <t>Diego Alegre:</t>
        </r>
        <r>
          <rPr>
            <sz val="8"/>
            <color indexed="81"/>
            <rFont val="Tahoma"/>
            <family val="2"/>
          </rPr>
          <t xml:space="preserve">
cambio de plan de carrera</t>
        </r>
      </text>
    </comment>
    <comment ref="I2" authorId="0" shapeId="0" xr:uid="{58EB0A1A-70BD-5D41-BD92-CF9C3D15CBBA}">
      <text>
        <r>
          <rPr>
            <b/>
            <sz val="8"/>
            <color rgb="FF000000"/>
            <rFont val="Tahoma"/>
            <family val="2"/>
          </rPr>
          <t>Diego Alegre:</t>
        </r>
        <r>
          <rPr>
            <sz val="8"/>
            <color rgb="FF000000"/>
            <rFont val="Tahoma"/>
            <family val="2"/>
          </rPr>
          <t xml:space="preserve">
</t>
        </r>
        <r>
          <rPr>
            <sz val="8"/>
            <color rgb="FF000000"/>
            <rFont val="Tahoma"/>
            <family val="2"/>
          </rPr>
          <t>aumento en principio 3 semana P10 27-09-2010</t>
        </r>
      </text>
    </comment>
    <comment ref="C4" authorId="0" shapeId="0" xr:uid="{1BF4B091-A001-2B4E-8634-B3B1C709445E}">
      <text>
        <r>
          <rPr>
            <b/>
            <sz val="8"/>
            <color indexed="81"/>
            <rFont val="Tahoma"/>
            <family val="2"/>
          </rPr>
          <t>Diego Alegre:</t>
        </r>
        <r>
          <rPr>
            <sz val="8"/>
            <color indexed="81"/>
            <rFont val="Tahoma"/>
            <family val="2"/>
          </rPr>
          <t xml:space="preserve">
Lanzamiento nuevo plan</t>
        </r>
      </text>
    </comment>
    <comment ref="AG5" authorId="1" shapeId="0" xr:uid="{AAC169D0-3655-C14E-AD9C-A99F7FFB51F0}">
      <text>
        <r>
          <rPr>
            <b/>
            <sz val="9"/>
            <color indexed="81"/>
            <rFont val="Tahoma"/>
            <family val="2"/>
          </rPr>
          <t>S2-P05: 500PVP con pedido a clientes a todo el publico</t>
        </r>
      </text>
    </comment>
    <comment ref="AJ13" authorId="2" shapeId="0" xr:uid="{F7AA7EDB-C4A2-5E4C-90CB-E54C8E0CC8DE}">
      <text>
        <r>
          <rPr>
            <b/>
            <sz val="9"/>
            <color rgb="FF000000"/>
            <rFont val="Tahoma"/>
            <family val="2"/>
          </rPr>
          <t>Ariana Duran:</t>
        </r>
        <r>
          <rPr>
            <sz val="9"/>
            <color rgb="FF000000"/>
            <rFont val="Tahoma"/>
            <family val="2"/>
          </rPr>
          <t xml:space="preserve">
</t>
        </r>
        <r>
          <rPr>
            <sz val="9"/>
            <color rgb="FF000000"/>
            <rFont val="Tahoma"/>
            <family val="2"/>
          </rPr>
          <t>Promocional P9: $185.000.-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Diego Alegre</author>
  </authors>
  <commentList>
    <comment ref="U45" authorId="0" shapeId="0" xr:uid="{CAE6867E-CD24-9443-9AA7-6BB2BDC028BD}">
      <text>
        <r>
          <rPr>
            <b/>
            <sz val="10"/>
            <color rgb="FF000000"/>
            <rFont val="Tahoma"/>
            <family val="2"/>
          </rPr>
          <t>Diego Alegre:</t>
        </r>
        <r>
          <rPr>
            <sz val="10"/>
            <color rgb="FF000000"/>
            <rFont val="Tahoma"/>
            <family val="2"/>
          </rPr>
          <t xml:space="preserve">
</t>
        </r>
        <r>
          <rPr>
            <sz val="10"/>
            <color rgb="FF000000"/>
            <rFont val="Tahoma"/>
            <family val="2"/>
          </rPr>
          <t>cambio de 8 semanas a 4 semanas</t>
        </r>
      </text>
    </comment>
  </commentList>
</comments>
</file>

<file path=xl/sharedStrings.xml><?xml version="1.0" encoding="utf-8"?>
<sst xmlns="http://schemas.openxmlformats.org/spreadsheetml/2006/main" count="269" uniqueCount="166">
  <si>
    <t>Oleo</t>
  </si>
  <si>
    <t>Aumento de Precios</t>
  </si>
  <si>
    <t>P4-2008</t>
  </si>
  <si>
    <t>P9-2008</t>
  </si>
  <si>
    <t>P5-2009</t>
  </si>
  <si>
    <t>P2-2010</t>
  </si>
  <si>
    <t>P3-2010</t>
  </si>
  <si>
    <t>P6-2010</t>
  </si>
  <si>
    <t>P10-2010</t>
  </si>
  <si>
    <t>P11-2010</t>
  </si>
  <si>
    <t>P12-2010</t>
  </si>
  <si>
    <t>P7-2011</t>
  </si>
  <si>
    <t>P5-2012</t>
  </si>
  <si>
    <t>P12-2012</t>
  </si>
  <si>
    <t>P05-2013</t>
  </si>
  <si>
    <t>P03-2014</t>
  </si>
  <si>
    <t>P06-2014</t>
  </si>
  <si>
    <t>P11-2014</t>
  </si>
  <si>
    <t>P05-2015</t>
  </si>
  <si>
    <t>P11-2015</t>
  </si>
  <si>
    <t>P04-2016</t>
  </si>
  <si>
    <t>P11-P12 2016</t>
  </si>
  <si>
    <t>P07-2017</t>
  </si>
  <si>
    <t>P12-2017</t>
  </si>
  <si>
    <t>P06-2018</t>
  </si>
  <si>
    <t>P10-2018</t>
  </si>
  <si>
    <t>P12-2018</t>
  </si>
  <si>
    <t>P4-2019</t>
  </si>
  <si>
    <t>P7-2019</t>
  </si>
  <si>
    <t>P11-2019</t>
  </si>
  <si>
    <t>P3-2020</t>
  </si>
  <si>
    <t>P7-2020</t>
  </si>
  <si>
    <t>P11-2020</t>
  </si>
  <si>
    <t>P06-2021</t>
  </si>
  <si>
    <t>P09-2021</t>
  </si>
  <si>
    <t>P13-21</t>
  </si>
  <si>
    <t>P4-22</t>
  </si>
  <si>
    <t>P8-22</t>
  </si>
  <si>
    <t>P12-22</t>
  </si>
  <si>
    <t>Pedido minimo</t>
  </si>
  <si>
    <t>MONTO TRIPERIODICO DE VENTA</t>
  </si>
  <si>
    <t>Pedidos con el 25%</t>
  </si>
  <si>
    <t>Venta Personal</t>
  </si>
  <si>
    <t>Venta Grupal</t>
  </si>
  <si>
    <t>Valor oro</t>
  </si>
  <si>
    <t xml:space="preserve"> </t>
  </si>
  <si>
    <t>Valor doble oro</t>
  </si>
  <si>
    <t>Venta Familia D</t>
  </si>
  <si>
    <t>Venta Familia DS</t>
  </si>
  <si>
    <t>Venta Familia DE</t>
  </si>
  <si>
    <t>Venta Familia Millon</t>
  </si>
  <si>
    <t>BBC LR</t>
  </si>
  <si>
    <t>BBC DR</t>
  </si>
  <si>
    <t>BBC DS y DE</t>
  </si>
  <si>
    <t>Bono Fijo DR</t>
  </si>
  <si>
    <t>Bono Fijo DS</t>
  </si>
  <si>
    <t>Bono Fijo DE</t>
  </si>
  <si>
    <t>Bono Fijo Millon</t>
  </si>
  <si>
    <t>Bono auto</t>
  </si>
  <si>
    <t>Promo Anf-Anfitriona Especial</t>
  </si>
  <si>
    <t>Promo Anf- Producto Fechador</t>
  </si>
  <si>
    <t>Promo Anf- 1° Nivel</t>
  </si>
  <si>
    <t>Promo Anf- 2° nivel</t>
  </si>
  <si>
    <t>Promo Anf- 3° nivel</t>
  </si>
  <si>
    <t>Anfitriona Especial</t>
  </si>
  <si>
    <t>Regalo Anf - 1° nivel</t>
  </si>
  <si>
    <t>Regalo Anf - 2° nivel</t>
  </si>
  <si>
    <t>Regalo Anf - 3° nivel</t>
  </si>
  <si>
    <t>Part. Cons- Anfitriona Especial</t>
  </si>
  <si>
    <t>Part. Cons- Producto Fechador</t>
  </si>
  <si>
    <t>Paso 1 -  Requisito</t>
  </si>
  <si>
    <t>Paso Oportunidad (NDC)</t>
  </si>
  <si>
    <t>Incorporacion Productiva</t>
  </si>
  <si>
    <t>Part. Cons. Paso 1</t>
  </si>
  <si>
    <t>Part. Cons. Paso 2</t>
  </si>
  <si>
    <t>Kit negocio Grande</t>
  </si>
  <si>
    <t>Kit Esencial</t>
  </si>
  <si>
    <t>Flete Resto del Paìs(Valores sin IVA)</t>
  </si>
  <si>
    <t>Flete TDF(Valores sin IVA)</t>
  </si>
  <si>
    <t>Flete PUP AMBA y Rosario</t>
  </si>
  <si>
    <t>Flete PUP Resto Pais</t>
  </si>
  <si>
    <t>Flete PUP TDF</t>
  </si>
  <si>
    <t>Valor oleo</t>
  </si>
  <si>
    <t>Valores de Venta en Oleos</t>
  </si>
  <si>
    <t>Pedido Minimo</t>
  </si>
  <si>
    <t>Venta Familia DR</t>
  </si>
  <si>
    <t>Venta Familia DRS</t>
  </si>
  <si>
    <t>Venta Familia DRE</t>
  </si>
  <si>
    <t>Bono 1ra Geenración</t>
  </si>
  <si>
    <t>Bono 2ra Geenración</t>
  </si>
  <si>
    <t>Bono 3ra Geenración</t>
  </si>
  <si>
    <t>Bono Auto</t>
  </si>
  <si>
    <t>Part. Cons- 1° nivel ANF</t>
  </si>
  <si>
    <t>Part. Cons- 2° nivel ANF</t>
  </si>
  <si>
    <t>Part. Cons- 3° nivel ANF</t>
  </si>
  <si>
    <t>Paso 1 - Requisito</t>
  </si>
  <si>
    <t>Paso 3 - Requisito</t>
  </si>
  <si>
    <t>Part. Cons- Set EdB</t>
  </si>
  <si>
    <t>Part. Cons- Set Inicio</t>
  </si>
  <si>
    <t>P02-23</t>
  </si>
  <si>
    <t>Paso 2 -  Requisito</t>
  </si>
  <si>
    <t>P04-23</t>
  </si>
  <si>
    <t>P06-23</t>
  </si>
  <si>
    <t>P08-23</t>
  </si>
  <si>
    <t>P10-23</t>
  </si>
  <si>
    <t>P11-23</t>
  </si>
  <si>
    <t>P3-20</t>
  </si>
  <si>
    <t>P7-20</t>
  </si>
  <si>
    <t>P11-20</t>
  </si>
  <si>
    <t>P06-21</t>
  </si>
  <si>
    <t>P09-21</t>
  </si>
  <si>
    <t>Valor Oleo</t>
  </si>
  <si>
    <t>Monto 5%</t>
  </si>
  <si>
    <t>Monto Triperiodico</t>
  </si>
  <si>
    <t>Anfitriona N1</t>
  </si>
  <si>
    <t>Paso 1</t>
  </si>
  <si>
    <t>Paso 2</t>
  </si>
  <si>
    <t>Flete Interior</t>
  </si>
  <si>
    <t>Flete TDF</t>
  </si>
  <si>
    <t>Anfitriona N2</t>
  </si>
  <si>
    <t>Venta Flia Directora</t>
  </si>
  <si>
    <t>Venta Flia Directora Senior</t>
  </si>
  <si>
    <t>Venta Flia Directora Ejecutiva</t>
  </si>
  <si>
    <t>Inco Productiva</t>
  </si>
  <si>
    <t>Kit Grande</t>
  </si>
  <si>
    <t>Kit esencial chico</t>
  </si>
  <si>
    <t>Flete Amba/Rosario</t>
  </si>
  <si>
    <t>PuP Amba/Rosario</t>
  </si>
  <si>
    <t>PUP Interior</t>
  </si>
  <si>
    <t>PUP TDF</t>
  </si>
  <si>
    <t>Bono Directora</t>
  </si>
  <si>
    <t>Bono Directora Senior</t>
  </si>
  <si>
    <t>Bono Directora Ejecutiva</t>
  </si>
  <si>
    <t>En Oleos</t>
  </si>
  <si>
    <t>Base 100 13-20</t>
  </si>
  <si>
    <t>Max</t>
  </si>
  <si>
    <t>Dif Max vs Actual</t>
  </si>
  <si>
    <t>TARGET DESEADO</t>
  </si>
  <si>
    <t>Variación Por incremento</t>
  </si>
  <si>
    <t>Variacion Oleos</t>
  </si>
  <si>
    <t>Brecha en Pesos</t>
  </si>
  <si>
    <t>Target en ML</t>
  </si>
  <si>
    <t>TARGET Grupo</t>
  </si>
  <si>
    <t>Reactivaciòn</t>
  </si>
  <si>
    <t>2023-P12</t>
  </si>
  <si>
    <t>2023-P13</t>
  </si>
  <si>
    <t>2023-P11 en ML</t>
  </si>
  <si>
    <t>2023-P11 en oleos</t>
  </si>
  <si>
    <t>2024-P1</t>
  </si>
  <si>
    <t>2024-P2</t>
  </si>
  <si>
    <t>2024-P3</t>
  </si>
  <si>
    <t>2024-P4</t>
  </si>
  <si>
    <t>PLAN DE ADECUACION</t>
  </si>
  <si>
    <t>Flete AMBA y Rosario</t>
  </si>
  <si>
    <t>Monto para reincorporacion</t>
  </si>
  <si>
    <t>Valor Actual</t>
  </si>
  <si>
    <t>ok</t>
  </si>
  <si>
    <t>no llego</t>
  </si>
  <si>
    <t>TARGET</t>
  </si>
  <si>
    <t>P12-23</t>
  </si>
  <si>
    <t>P13-23</t>
  </si>
  <si>
    <t>Año 2023</t>
  </si>
  <si>
    <t>Venta Grupal  Promocionada</t>
  </si>
  <si>
    <t>P1-24</t>
  </si>
  <si>
    <t>P2-24</t>
  </si>
  <si>
    <t>NO decir nada de VG promocionada. SI elevar la AYUDA. DE ESTA FORMA DECIR ESTE PERIODO LA AYUDA ES DE 850K, ES RARO QUE SE AYUDA EN DOS LADOS. SI LO SEGUIMOS HACIIENDO DE ESTA FORMA NO TENDRÁN EN LA CABEZA ELLA CUAL ES EL MONTO REAL Y PENSARAN QUE ES EL BONIFICADO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</si>
</sst>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 #,##0.0_ ;_ * \-#,##0.0_ ;_ * &quot;-&quot;??_ ;_ @_ "/>
    <numFmt numFmtId="166" formatCode="_ * #,##0_ ;_ * \-#,##0_ ;_ * &quot;-&quot;??_ ;_ @_ "/>
    <numFmt numFmtId="167" formatCode="0.0%"/>
    <numFmt numFmtId="168" formatCode="_(* #,##0_);_(* \(#,##0\);_(* &quot;-&quot;??_);_(@_)"/>
    <numFmt numFmtId="169" formatCode="_(* #,##0.0_);_(* \(#,##0.0\);_(* &quot;-&quot;??_);_(@_)"/>
    <numFmt numFmtId="170" formatCode="_(* #,##0.0000_);_(* \(#,##0.0000\);_(* &quot;-&quot;??_);_(@_)"/>
    <numFmt numFmtId="171" formatCode="0.0"/>
  </numFmts>
  <fonts count="35" x14ac:knownFonts="1">
    <font>
      <sz val="12"/>
      <color theme="1"/>
      <name val="Calibri"/>
      <family val="2"/>
      <scheme val="minor"/>
    </font>
    <font>
      <sz val="12"/>
      <color theme="1"/>
      <name val="Calibri"/>
      <family val="2"/>
      <scheme val="minor"/>
    </font>
    <font>
      <b/>
      <sz val="8"/>
      <color indexed="81"/>
      <name val="Tahoma"/>
      <family val="2"/>
    </font>
    <font>
      <sz val="8"/>
      <color indexed="81"/>
      <name val="Tahoma"/>
      <family val="2"/>
    </font>
    <font>
      <b/>
      <sz val="9"/>
      <color indexed="81"/>
      <name val="Tahoma"/>
      <family val="2"/>
    </font>
    <font>
      <b/>
      <sz val="9"/>
      <color rgb="FF000000"/>
      <name val="Tahoma"/>
      <family val="2"/>
    </font>
    <font>
      <sz val="9"/>
      <color rgb="FF000000"/>
      <name val="Tahoma"/>
      <family val="2"/>
    </font>
    <font>
      <b/>
      <sz val="8"/>
      <color rgb="FF000000"/>
      <name val="Tahoma"/>
      <family val="2"/>
    </font>
    <font>
      <sz val="8"/>
      <color rgb="FF000000"/>
      <name val="Tahoma"/>
      <family val="2"/>
    </font>
    <font>
      <sz val="12"/>
      <color rgb="FF9C0006"/>
      <name val="Calibri"/>
      <family val="2"/>
      <scheme val="minor"/>
    </font>
    <font>
      <sz val="12"/>
      <color rgb="FFFF0000"/>
      <name val="Calibri"/>
      <family val="2"/>
      <scheme val="minor"/>
    </font>
    <font>
      <sz val="10"/>
      <color rgb="FF000000"/>
      <name val="Tahoma"/>
      <family val="2"/>
    </font>
    <font>
      <sz val="8"/>
      <name val="Calibri"/>
      <family val="2"/>
      <scheme val="minor"/>
    </font>
    <font>
      <sz val="12"/>
      <color rgb="FF0432FF"/>
      <name val="Calibri"/>
      <family val="2"/>
      <scheme val="minor"/>
    </font>
    <font>
      <b/>
      <sz val="12"/>
      <color rgb="FF0432FF"/>
      <name val="Calibri"/>
      <family val="2"/>
      <scheme val="minor"/>
    </font>
    <font>
      <b/>
      <sz val="10"/>
      <color rgb="FF000000"/>
      <name val="Tahoma"/>
      <family val="2"/>
    </font>
    <font>
      <b/>
      <sz val="11"/>
      <color rgb="FF0432FF"/>
      <name val="Calibri"/>
      <family val="2"/>
      <scheme val="minor"/>
    </font>
    <font>
      <b/>
      <sz val="10"/>
      <color rgb="FF0432FF"/>
      <name val="Calibri"/>
      <family val="2"/>
      <scheme val="minor"/>
    </font>
    <font>
      <sz val="12"/>
      <color rgb="FFFFFF00"/>
      <name val="Calibri"/>
      <family val="2"/>
      <scheme val="minor"/>
    </font>
    <font>
      <sz val="9"/>
      <color rgb="FF0432FF"/>
      <name val="Calibri"/>
      <family val="2"/>
      <scheme val="minor"/>
    </font>
    <font>
      <sz val="11"/>
      <color theme="0"/>
      <name val="Calibri"/>
      <family val="2"/>
      <scheme val="minor"/>
    </font>
    <font>
      <sz val="11"/>
      <color theme="1"/>
      <name val="Calibri"/>
      <family val="2"/>
      <scheme val="minor"/>
    </font>
    <font>
      <sz val="11"/>
      <color theme="0" tint="-4.9989318521683403E-2"/>
      <name val="Calibri"/>
      <family val="2"/>
      <scheme val="minor"/>
    </font>
    <font>
      <b/>
      <sz val="10"/>
      <color rgb="FFFF0000"/>
      <name val="Arial"/>
      <family val="2"/>
    </font>
    <font>
      <sz val="10"/>
      <color theme="1"/>
      <name val="Arial"/>
      <family val="2"/>
    </font>
    <font>
      <sz val="10"/>
      <color rgb="FFFF0000"/>
      <name val="Arial"/>
      <family val="2"/>
    </font>
    <font>
      <b/>
      <sz val="10"/>
      <color theme="0"/>
      <name val="Arial"/>
      <family val="2"/>
    </font>
    <font>
      <sz val="10"/>
      <color rgb="FF0432FF"/>
      <name val="Arial"/>
      <family val="2"/>
    </font>
    <font>
      <b/>
      <sz val="10"/>
      <color theme="1"/>
      <name val="Arial"/>
      <family val="2"/>
    </font>
    <font>
      <u/>
      <sz val="10"/>
      <color theme="1"/>
      <name val="Arial"/>
      <family val="2"/>
    </font>
    <font>
      <b/>
      <sz val="12"/>
      <color rgb="FFFFFF00"/>
      <name val="Arial"/>
      <family val="2"/>
    </font>
    <font>
      <b/>
      <sz val="10"/>
      <color rgb="FF0432FF"/>
      <name val="Arial"/>
      <family val="2"/>
    </font>
    <font>
      <sz val="8"/>
      <color theme="1"/>
      <name val="Arial"/>
      <family val="2"/>
    </font>
    <font>
      <b/>
      <sz val="8"/>
      <color theme="0"/>
      <name val="Arial"/>
      <family val="2"/>
    </font>
    <font>
      <sz val="8"/>
      <color rgb="FF0432FF"/>
      <name val="Arial"/>
      <family val="2"/>
    </font>
  </fonts>
  <fills count="12">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theme="1"/>
        <bgColor indexed="64"/>
      </patternFill>
    </fill>
    <fill>
      <patternFill patternType="solid">
        <fgColor indexed="4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C7CE"/>
      </patternFill>
    </fill>
    <fill>
      <patternFill patternType="solid">
        <fgColor theme="0" tint="-0.14999847407452621"/>
        <bgColor indexed="64"/>
      </patternFill>
    </fill>
    <fill>
      <patternFill patternType="solid">
        <fgColor theme="8" tint="0.79998168889431442"/>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diagonal/>
    </border>
    <border>
      <left/>
      <right style="thin">
        <color auto="1"/>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style="medium">
        <color indexed="64"/>
      </top>
      <bottom/>
      <diagonal/>
    </border>
    <border>
      <left style="medium">
        <color indexed="64"/>
      </left>
      <right style="thin">
        <color auto="1"/>
      </right>
      <top/>
      <bottom/>
      <diagonal/>
    </border>
    <border>
      <left/>
      <right style="medium">
        <color indexed="64"/>
      </right>
      <top style="medium">
        <color indexed="64"/>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right style="thin">
        <color auto="1"/>
      </right>
      <top style="medium">
        <color indexed="64"/>
      </top>
      <bottom/>
      <diagonal/>
    </border>
    <border>
      <left style="thin">
        <color auto="1"/>
      </left>
      <right/>
      <top style="medium">
        <color indexed="64"/>
      </top>
      <bottom style="medium">
        <color indexed="64"/>
      </bottom>
      <diagonal/>
    </border>
    <border>
      <left style="thin">
        <color auto="1"/>
      </left>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9" borderId="0" applyNumberFormat="0" applyBorder="0" applyAlignment="0" applyProtection="0"/>
  </cellStyleXfs>
  <cellXfs count="400">
    <xf numFmtId="0" fontId="0" fillId="0" borderId="0" xfId="0"/>
    <xf numFmtId="9" fontId="0" fillId="0" borderId="0" xfId="0" applyNumberFormat="1"/>
    <xf numFmtId="43" fontId="0" fillId="0" borderId="0" xfId="1" applyFont="1"/>
    <xf numFmtId="169" fontId="0" fillId="0" borderId="0" xfId="1" applyNumberFormat="1" applyFont="1"/>
    <xf numFmtId="168" fontId="0" fillId="0" borderId="0" xfId="1" applyNumberFormat="1" applyFont="1"/>
    <xf numFmtId="9" fontId="0" fillId="0" borderId="0" xfId="2" applyFont="1"/>
    <xf numFmtId="167" fontId="0" fillId="0" borderId="0" xfId="2" applyNumberFormat="1" applyFont="1"/>
    <xf numFmtId="0" fontId="14" fillId="8" borderId="0" xfId="0" applyFont="1" applyFill="1"/>
    <xf numFmtId="169" fontId="14" fillId="0" borderId="0" xfId="1" applyNumberFormat="1" applyFont="1"/>
    <xf numFmtId="168" fontId="14" fillId="0" borderId="0" xfId="1" applyNumberFormat="1" applyFont="1"/>
    <xf numFmtId="9" fontId="13" fillId="0" borderId="0" xfId="0" applyNumberFormat="1" applyFont="1"/>
    <xf numFmtId="168" fontId="13" fillId="0" borderId="0" xfId="1" applyNumberFormat="1" applyFont="1"/>
    <xf numFmtId="167" fontId="13" fillId="0" borderId="0" xfId="2" applyNumberFormat="1" applyFont="1"/>
    <xf numFmtId="0" fontId="13" fillId="0" borderId="0" xfId="0" applyFont="1"/>
    <xf numFmtId="0" fontId="10" fillId="0" borderId="0" xfId="0" applyFont="1"/>
    <xf numFmtId="43" fontId="14" fillId="0" borderId="0" xfId="1" applyFont="1"/>
    <xf numFmtId="43" fontId="10" fillId="0" borderId="0" xfId="1" applyFont="1"/>
    <xf numFmtId="43" fontId="10" fillId="8" borderId="0" xfId="1" applyFont="1" applyFill="1"/>
    <xf numFmtId="168" fontId="10" fillId="0" borderId="0" xfId="1" applyNumberFormat="1" applyFont="1"/>
    <xf numFmtId="9" fontId="10" fillId="0" borderId="0" xfId="2" applyFont="1"/>
    <xf numFmtId="168" fontId="17" fillId="0" borderId="0" xfId="1" applyNumberFormat="1" applyFont="1"/>
    <xf numFmtId="169" fontId="13" fillId="0" borderId="0" xfId="0" applyNumberFormat="1" applyFont="1"/>
    <xf numFmtId="0" fontId="16" fillId="9" borderId="1" xfId="3" applyFont="1" applyBorder="1" applyAlignment="1">
      <alignment horizontal="center" vertical="center" wrapText="1"/>
    </xf>
    <xf numFmtId="169" fontId="10" fillId="0" borderId="0" xfId="1" applyNumberFormat="1" applyFont="1"/>
    <xf numFmtId="43" fontId="13" fillId="0" borderId="0" xfId="1" applyFont="1"/>
    <xf numFmtId="169" fontId="13" fillId="0" borderId="0" xfId="1" applyNumberFormat="1" applyFont="1"/>
    <xf numFmtId="168" fontId="13" fillId="0" borderId="0" xfId="0" applyNumberFormat="1" applyFont="1"/>
    <xf numFmtId="43" fontId="13" fillId="0" borderId="0" xfId="0" applyNumberFormat="1" applyFont="1"/>
    <xf numFmtId="9" fontId="18" fillId="4" borderId="0" xfId="0" applyNumberFormat="1" applyFont="1" applyFill="1"/>
    <xf numFmtId="168" fontId="18" fillId="4" borderId="0" xfId="1" applyNumberFormat="1" applyFont="1" applyFill="1"/>
    <xf numFmtId="167" fontId="18" fillId="4" borderId="0" xfId="2" applyNumberFormat="1" applyFont="1" applyFill="1"/>
    <xf numFmtId="169" fontId="18" fillId="4" borderId="0" xfId="1" applyNumberFormat="1" applyFont="1" applyFill="1"/>
    <xf numFmtId="0" fontId="18" fillId="4" borderId="0" xfId="0" applyFont="1" applyFill="1"/>
    <xf numFmtId="16" fontId="18" fillId="4" borderId="0" xfId="0" applyNumberFormat="1" applyFont="1" applyFill="1"/>
    <xf numFmtId="170" fontId="0" fillId="0" borderId="0" xfId="1" applyNumberFormat="1" applyFont="1"/>
    <xf numFmtId="0" fontId="10" fillId="8" borderId="0" xfId="0" applyFont="1" applyFill="1" applyAlignment="1">
      <alignment horizontal="center"/>
    </xf>
    <xf numFmtId="0" fontId="10" fillId="0" borderId="0" xfId="0" applyFont="1" applyAlignment="1">
      <alignment horizontal="center"/>
    </xf>
    <xf numFmtId="9" fontId="13" fillId="0" borderId="0" xfId="2" applyFont="1" applyFill="1"/>
    <xf numFmtId="0" fontId="19" fillId="0" borderId="0" xfId="0" applyFont="1" applyAlignment="1">
      <alignment horizontal="center" vertical="center" wrapText="1"/>
    </xf>
    <xf numFmtId="43" fontId="20" fillId="4" borderId="0" xfId="1" applyFont="1" applyFill="1"/>
    <xf numFmtId="43" fontId="21" fillId="0" borderId="0" xfId="1" applyFont="1"/>
    <xf numFmtId="168" fontId="20" fillId="4" borderId="0" xfId="1" applyNumberFormat="1" applyFont="1" applyFill="1"/>
    <xf numFmtId="43" fontId="22" fillId="4" borderId="0" xfId="1" applyFont="1" applyFill="1"/>
    <xf numFmtId="16" fontId="13" fillId="3" borderId="0" xfId="0" applyNumberFormat="1" applyFont="1" applyFill="1"/>
    <xf numFmtId="168" fontId="13" fillId="3" borderId="0" xfId="1" applyNumberFormat="1" applyFont="1" applyFill="1"/>
    <xf numFmtId="167" fontId="13" fillId="3" borderId="0" xfId="2" applyNumberFormat="1" applyFont="1" applyFill="1"/>
    <xf numFmtId="0" fontId="13" fillId="3" borderId="0" xfId="0" applyFont="1" applyFill="1"/>
    <xf numFmtId="0" fontId="23" fillId="0" borderId="0" xfId="0" applyFont="1" applyAlignment="1">
      <alignment horizontal="center"/>
    </xf>
    <xf numFmtId="0" fontId="24" fillId="0" borderId="1" xfId="0" applyFont="1" applyBorder="1"/>
    <xf numFmtId="0" fontId="24" fillId="0" borderId="3" xfId="0" applyFont="1" applyBorder="1"/>
    <xf numFmtId="0" fontId="24" fillId="0" borderId="0" xfId="0" applyFont="1"/>
    <xf numFmtId="9" fontId="24" fillId="0" borderId="0" xfId="2" applyFont="1"/>
    <xf numFmtId="0" fontId="25" fillId="0" borderId="0" xfId="0" applyFont="1"/>
    <xf numFmtId="0" fontId="23" fillId="0" borderId="0" xfId="0" applyFont="1" applyAlignment="1">
      <alignment horizontal="center" vertical="top"/>
    </xf>
    <xf numFmtId="0" fontId="26" fillId="2" borderId="1" xfId="0" applyFont="1" applyFill="1" applyBorder="1" applyAlignment="1">
      <alignment vertical="top"/>
    </xf>
    <xf numFmtId="165" fontId="26" fillId="2" borderId="1" xfId="1" applyNumberFormat="1" applyFont="1" applyFill="1" applyBorder="1" applyAlignment="1">
      <alignment vertical="top"/>
    </xf>
    <xf numFmtId="165" fontId="26" fillId="2" borderId="2" xfId="1" applyNumberFormat="1" applyFont="1" applyFill="1" applyBorder="1" applyAlignment="1">
      <alignment vertical="top"/>
    </xf>
    <xf numFmtId="0" fontId="26" fillId="0" borderId="0" xfId="0" applyFont="1" applyAlignment="1">
      <alignment vertical="top"/>
    </xf>
    <xf numFmtId="0" fontId="26" fillId="2" borderId="1" xfId="0" applyFont="1" applyFill="1" applyBorder="1"/>
    <xf numFmtId="9" fontId="26" fillId="2" borderId="1" xfId="2" applyFont="1" applyFill="1" applyBorder="1"/>
    <xf numFmtId="10" fontId="26" fillId="2" borderId="1" xfId="2" applyNumberFormat="1" applyFont="1" applyFill="1" applyBorder="1"/>
    <xf numFmtId="10" fontId="26" fillId="2" borderId="2" xfId="2" applyNumberFormat="1" applyFont="1" applyFill="1" applyBorder="1"/>
    <xf numFmtId="167" fontId="26" fillId="0" borderId="0" xfId="2" applyNumberFormat="1" applyFont="1" applyBorder="1"/>
    <xf numFmtId="0" fontId="26" fillId="0" borderId="0" xfId="0" applyFont="1"/>
    <xf numFmtId="9" fontId="23" fillId="5" borderId="13" xfId="2" applyFont="1" applyFill="1" applyBorder="1" applyAlignment="1">
      <alignment horizontal="center" vertical="center" wrapText="1"/>
    </xf>
    <xf numFmtId="0" fontId="24" fillId="0" borderId="3" xfId="0" applyFont="1" applyBorder="1" applyAlignment="1">
      <alignment vertical="center" wrapText="1"/>
    </xf>
    <xf numFmtId="0" fontId="24" fillId="5" borderId="3" xfId="0" applyFont="1" applyFill="1" applyBorder="1" applyAlignment="1">
      <alignment horizontal="center" vertical="center" wrapText="1"/>
    </xf>
    <xf numFmtId="0" fontId="24" fillId="5" borderId="19" xfId="0" applyFont="1" applyFill="1" applyBorder="1" applyAlignment="1">
      <alignment horizontal="center" vertical="center" wrapText="1"/>
    </xf>
    <xf numFmtId="0" fontId="24" fillId="5" borderId="43" xfId="0" applyFont="1" applyFill="1" applyBorder="1" applyAlignment="1">
      <alignment horizontal="center" vertical="center" wrapText="1"/>
    </xf>
    <xf numFmtId="0" fontId="24" fillId="5" borderId="13" xfId="0" applyFont="1" applyFill="1" applyBorder="1" applyAlignment="1">
      <alignment horizontal="center" vertical="center" wrapText="1"/>
    </xf>
    <xf numFmtId="9" fontId="24" fillId="5" borderId="43" xfId="2" applyFont="1" applyFill="1" applyBorder="1" applyAlignment="1">
      <alignment horizontal="center" vertical="center" wrapText="1"/>
    </xf>
    <xf numFmtId="0" fontId="24" fillId="0" borderId="13" xfId="0" applyFont="1" applyBorder="1" applyAlignment="1">
      <alignment vertical="center" wrapText="1"/>
    </xf>
    <xf numFmtId="9" fontId="24" fillId="5" borderId="3" xfId="2" applyFont="1" applyFill="1" applyBorder="1" applyAlignment="1">
      <alignment horizontal="center" vertical="center" wrapText="1"/>
    </xf>
    <xf numFmtId="167" fontId="25" fillId="0" borderId="0" xfId="2" applyNumberFormat="1" applyFont="1" applyBorder="1" applyAlignment="1">
      <alignment horizontal="center" vertical="center" wrapText="1"/>
    </xf>
    <xf numFmtId="0" fontId="24" fillId="0" borderId="0" xfId="0" applyFont="1" applyAlignment="1">
      <alignment vertical="top" wrapText="1"/>
    </xf>
    <xf numFmtId="0" fontId="23" fillId="11" borderId="21" xfId="0" applyFont="1" applyFill="1" applyBorder="1" applyAlignment="1">
      <alignment horizontal="center" vertical="center"/>
    </xf>
    <xf numFmtId="0" fontId="24" fillId="11" borderId="18" xfId="0" applyFont="1" applyFill="1" applyBorder="1" applyAlignment="1">
      <alignment vertical="center"/>
    </xf>
    <xf numFmtId="166" fontId="24" fillId="11" borderId="26" xfId="1" applyNumberFormat="1" applyFont="1" applyFill="1" applyBorder="1" applyAlignment="1">
      <alignment vertical="center"/>
    </xf>
    <xf numFmtId="166" fontId="24" fillId="11" borderId="25" xfId="1" applyNumberFormat="1" applyFont="1" applyFill="1" applyBorder="1" applyAlignment="1">
      <alignment vertical="center"/>
    </xf>
    <xf numFmtId="166" fontId="24" fillId="11" borderId="25" xfId="1" quotePrefix="1" applyNumberFormat="1" applyFont="1" applyFill="1" applyBorder="1" applyAlignment="1">
      <alignment vertical="center"/>
    </xf>
    <xf numFmtId="166" fontId="24" fillId="11" borderId="39" xfId="1" quotePrefix="1" applyNumberFormat="1" applyFont="1" applyFill="1" applyBorder="1" applyAlignment="1">
      <alignment vertical="center"/>
    </xf>
    <xf numFmtId="166" fontId="24" fillId="11" borderId="18" xfId="1" quotePrefix="1" applyNumberFormat="1" applyFont="1" applyFill="1" applyBorder="1" applyAlignment="1">
      <alignment vertical="center"/>
    </xf>
    <xf numFmtId="166" fontId="24" fillId="11" borderId="26" xfId="1" quotePrefix="1" applyNumberFormat="1" applyFont="1" applyFill="1" applyBorder="1" applyAlignment="1">
      <alignment vertical="center"/>
    </xf>
    <xf numFmtId="167" fontId="24" fillId="11" borderId="26" xfId="2" quotePrefix="1" applyNumberFormat="1" applyFont="1" applyFill="1" applyBorder="1" applyAlignment="1">
      <alignment vertical="center"/>
    </xf>
    <xf numFmtId="9" fontId="24" fillId="11" borderId="25" xfId="2" applyFont="1" applyFill="1" applyBorder="1" applyAlignment="1">
      <alignment vertical="center"/>
    </xf>
    <xf numFmtId="167" fontId="25" fillId="11" borderId="35" xfId="2" applyNumberFormat="1" applyFont="1" applyFill="1" applyBorder="1" applyAlignment="1">
      <alignment vertical="center"/>
    </xf>
    <xf numFmtId="0" fontId="24" fillId="0" borderId="0" xfId="0" applyFont="1" applyAlignment="1">
      <alignment vertical="center"/>
    </xf>
    <xf numFmtId="1" fontId="23" fillId="6" borderId="21" xfId="0" applyNumberFormat="1" applyFont="1" applyFill="1" applyBorder="1" applyAlignment="1">
      <alignment horizontal="center" vertical="center"/>
    </xf>
    <xf numFmtId="0" fontId="24" fillId="6" borderId="21" xfId="0" applyFont="1" applyFill="1" applyBorder="1" applyAlignment="1">
      <alignment vertical="center"/>
    </xf>
    <xf numFmtId="166" fontId="24" fillId="6" borderId="4" xfId="1" applyNumberFormat="1" applyFont="1" applyFill="1" applyBorder="1" applyAlignment="1">
      <alignment vertical="center"/>
    </xf>
    <xf numFmtId="166" fontId="24" fillId="6" borderId="4" xfId="1" quotePrefix="1" applyNumberFormat="1" applyFont="1" applyFill="1" applyBorder="1" applyAlignment="1">
      <alignment vertical="center"/>
    </xf>
    <xf numFmtId="166" fontId="24" fillId="6" borderId="21" xfId="1" quotePrefix="1" applyNumberFormat="1" applyFont="1" applyFill="1" applyBorder="1" applyAlignment="1">
      <alignment vertical="center"/>
    </xf>
    <xf numFmtId="167" fontId="24" fillId="6" borderId="4" xfId="2" quotePrefix="1" applyNumberFormat="1" applyFont="1" applyFill="1" applyBorder="1" applyAlignment="1">
      <alignment vertical="center"/>
    </xf>
    <xf numFmtId="9" fontId="24" fillId="6" borderId="4" xfId="2" applyFont="1" applyFill="1" applyBorder="1" applyAlignment="1">
      <alignment vertical="center"/>
    </xf>
    <xf numFmtId="167" fontId="25" fillId="6" borderId="7" xfId="2" applyNumberFormat="1" applyFont="1" applyFill="1" applyBorder="1" applyAlignment="1">
      <alignment vertical="center"/>
    </xf>
    <xf numFmtId="1" fontId="23" fillId="6" borderId="23" xfId="0" applyNumberFormat="1" applyFont="1" applyFill="1" applyBorder="1" applyAlignment="1">
      <alignment horizontal="center" vertical="center"/>
    </xf>
    <xf numFmtId="0" fontId="24" fillId="6" borderId="23" xfId="0" applyFont="1" applyFill="1" applyBorder="1" applyAlignment="1">
      <alignment vertical="center"/>
    </xf>
    <xf numFmtId="166" fontId="24" fillId="6" borderId="5" xfId="1" applyNumberFormat="1" applyFont="1" applyFill="1" applyBorder="1" applyAlignment="1">
      <alignment vertical="center"/>
    </xf>
    <xf numFmtId="166" fontId="24" fillId="6" borderId="5" xfId="1" quotePrefix="1" applyNumberFormat="1" applyFont="1" applyFill="1" applyBorder="1" applyAlignment="1">
      <alignment vertical="center"/>
    </xf>
    <xf numFmtId="165" fontId="24" fillId="6" borderId="23" xfId="1" quotePrefix="1" applyNumberFormat="1" applyFont="1" applyFill="1" applyBorder="1" applyAlignment="1">
      <alignment vertical="center"/>
    </xf>
    <xf numFmtId="167" fontId="24" fillId="6" borderId="5" xfId="2" quotePrefix="1" applyNumberFormat="1" applyFont="1" applyFill="1" applyBorder="1" applyAlignment="1">
      <alignment vertical="center"/>
    </xf>
    <xf numFmtId="165" fontId="24" fillId="6" borderId="5" xfId="1" quotePrefix="1" applyNumberFormat="1" applyFont="1" applyFill="1" applyBorder="1" applyAlignment="1">
      <alignment vertical="center"/>
    </xf>
    <xf numFmtId="9" fontId="24" fillId="6" borderId="5" xfId="2" applyFont="1" applyFill="1" applyBorder="1" applyAlignment="1">
      <alignment vertical="center"/>
    </xf>
    <xf numFmtId="167" fontId="25" fillId="6" borderId="9" xfId="2" applyNumberFormat="1" applyFont="1" applyFill="1" applyBorder="1" applyAlignment="1">
      <alignment vertical="center"/>
    </xf>
    <xf numFmtId="1" fontId="23" fillId="7" borderId="21" xfId="0" applyNumberFormat="1" applyFont="1" applyFill="1" applyBorder="1" applyAlignment="1">
      <alignment horizontal="center" vertical="center"/>
    </xf>
    <xf numFmtId="0" fontId="24" fillId="7" borderId="21" xfId="0" applyFont="1" applyFill="1" applyBorder="1" applyAlignment="1">
      <alignment vertical="center"/>
    </xf>
    <xf numFmtId="166" fontId="24" fillId="7" borderId="4" xfId="1" applyNumberFormat="1" applyFont="1" applyFill="1" applyBorder="1" applyAlignment="1">
      <alignment vertical="center"/>
    </xf>
    <xf numFmtId="166" fontId="24" fillId="7" borderId="4" xfId="1" quotePrefix="1" applyNumberFormat="1" applyFont="1" applyFill="1" applyBorder="1" applyAlignment="1">
      <alignment vertical="center"/>
    </xf>
    <xf numFmtId="166" fontId="24" fillId="7" borderId="21" xfId="1" quotePrefix="1" applyNumberFormat="1" applyFont="1" applyFill="1" applyBorder="1" applyAlignment="1">
      <alignment vertical="center"/>
    </xf>
    <xf numFmtId="167" fontId="24" fillId="7" borderId="4" xfId="2" quotePrefix="1" applyNumberFormat="1" applyFont="1" applyFill="1" applyBorder="1" applyAlignment="1">
      <alignment vertical="center"/>
    </xf>
    <xf numFmtId="9" fontId="24" fillId="7" borderId="4" xfId="2" applyFont="1" applyFill="1" applyBorder="1" applyAlignment="1">
      <alignment vertical="center"/>
    </xf>
    <xf numFmtId="167" fontId="25" fillId="7" borderId="7" xfId="2" applyNumberFormat="1" applyFont="1" applyFill="1" applyBorder="1" applyAlignment="1">
      <alignment vertical="center"/>
    </xf>
    <xf numFmtId="1" fontId="23" fillId="7" borderId="22" xfId="1" applyNumberFormat="1" applyFont="1" applyFill="1" applyBorder="1" applyAlignment="1">
      <alignment horizontal="center"/>
    </xf>
    <xf numFmtId="43" fontId="24" fillId="7" borderId="22" xfId="1" applyFont="1" applyFill="1" applyBorder="1"/>
    <xf numFmtId="43" fontId="24" fillId="7" borderId="0" xfId="1" applyFont="1" applyFill="1" applyBorder="1"/>
    <xf numFmtId="43" fontId="24" fillId="7" borderId="0" xfId="1" quotePrefix="1" applyFont="1" applyFill="1" applyBorder="1"/>
    <xf numFmtId="43" fontId="24" fillId="7" borderId="22" xfId="1" quotePrefix="1" applyFont="1" applyFill="1" applyBorder="1"/>
    <xf numFmtId="167" fontId="25" fillId="7" borderId="11" xfId="2" applyNumberFormat="1" applyFont="1" applyFill="1" applyBorder="1"/>
    <xf numFmtId="1" fontId="23" fillId="7" borderId="23" xfId="1" applyNumberFormat="1" applyFont="1" applyFill="1" applyBorder="1" applyAlignment="1">
      <alignment horizontal="center"/>
    </xf>
    <xf numFmtId="43" fontId="24" fillId="7" borderId="23" xfId="1" applyFont="1" applyFill="1" applyBorder="1"/>
    <xf numFmtId="43" fontId="24" fillId="7" borderId="5" xfId="1" applyFont="1" applyFill="1" applyBorder="1"/>
    <xf numFmtId="43" fontId="24" fillId="7" borderId="5" xfId="1" quotePrefix="1" applyFont="1" applyFill="1" applyBorder="1"/>
    <xf numFmtId="9" fontId="24" fillId="7" borderId="23" xfId="2" quotePrefix="1" applyFont="1" applyFill="1" applyBorder="1"/>
    <xf numFmtId="9" fontId="24" fillId="7" borderId="5" xfId="2" quotePrefix="1" applyFont="1" applyFill="1" applyBorder="1"/>
    <xf numFmtId="167" fontId="25" fillId="7" borderId="9" xfId="2" applyNumberFormat="1" applyFont="1" applyFill="1" applyBorder="1"/>
    <xf numFmtId="1" fontId="23" fillId="7" borderId="23" xfId="1" applyNumberFormat="1" applyFont="1" applyFill="1" applyBorder="1" applyAlignment="1">
      <alignment horizontal="center" vertical="center"/>
    </xf>
    <xf numFmtId="165" fontId="24" fillId="7" borderId="23" xfId="1" applyNumberFormat="1" applyFont="1" applyFill="1" applyBorder="1" applyAlignment="1">
      <alignment vertical="center"/>
    </xf>
    <xf numFmtId="165" fontId="24" fillId="7" borderId="5" xfId="1" applyNumberFormat="1" applyFont="1" applyFill="1" applyBorder="1" applyAlignment="1">
      <alignment vertical="center"/>
    </xf>
    <xf numFmtId="165" fontId="24" fillId="7" borderId="5" xfId="1" quotePrefix="1" applyNumberFormat="1" applyFont="1" applyFill="1" applyBorder="1" applyAlignment="1">
      <alignment vertical="center"/>
    </xf>
    <xf numFmtId="165" fontId="24" fillId="7" borderId="23" xfId="1" quotePrefix="1" applyNumberFormat="1" applyFont="1" applyFill="1" applyBorder="1" applyAlignment="1">
      <alignment vertical="center"/>
    </xf>
    <xf numFmtId="168" fontId="25" fillId="7" borderId="9" xfId="1" applyNumberFormat="1" applyFont="1" applyFill="1" applyBorder="1" applyAlignment="1">
      <alignment vertical="center"/>
    </xf>
    <xf numFmtId="165" fontId="24" fillId="0" borderId="0" xfId="1" applyNumberFormat="1" applyFont="1" applyAlignment="1">
      <alignment vertical="center"/>
    </xf>
    <xf numFmtId="165" fontId="27" fillId="6" borderId="23" xfId="1" applyNumberFormat="1" applyFont="1" applyFill="1" applyBorder="1" applyAlignment="1">
      <alignment horizontal="center" vertical="center"/>
    </xf>
    <xf numFmtId="166" fontId="24" fillId="7" borderId="4" xfId="1" applyNumberFormat="1" applyFont="1" applyFill="1" applyBorder="1" applyAlignment="1">
      <alignment horizontal="center" vertical="center"/>
    </xf>
    <xf numFmtId="1" fontId="23" fillId="7" borderId="23" xfId="0" applyNumberFormat="1" applyFont="1" applyFill="1" applyBorder="1" applyAlignment="1">
      <alignment horizontal="center" vertical="center"/>
    </xf>
    <xf numFmtId="0" fontId="24" fillId="7" borderId="23" xfId="0" applyFont="1" applyFill="1" applyBorder="1" applyAlignment="1">
      <alignment vertical="center"/>
    </xf>
    <xf numFmtId="166" fontId="24" fillId="7" borderId="5" xfId="1" applyNumberFormat="1" applyFont="1" applyFill="1" applyBorder="1" applyAlignment="1">
      <alignment horizontal="center" vertical="center"/>
    </xf>
    <xf numFmtId="166" fontId="24" fillId="7" borderId="5" xfId="1" quotePrefix="1" applyNumberFormat="1" applyFont="1" applyFill="1" applyBorder="1" applyAlignment="1">
      <alignment vertical="center"/>
    </xf>
    <xf numFmtId="166" fontId="24" fillId="7" borderId="23" xfId="1" quotePrefix="1" applyNumberFormat="1" applyFont="1" applyFill="1" applyBorder="1" applyAlignment="1">
      <alignment vertical="center"/>
    </xf>
    <xf numFmtId="167" fontId="24" fillId="7" borderId="5" xfId="2" quotePrefix="1" applyNumberFormat="1" applyFont="1" applyFill="1" applyBorder="1" applyAlignment="1">
      <alignment vertical="center"/>
    </xf>
    <xf numFmtId="9" fontId="24" fillId="7" borderId="5" xfId="2" applyFont="1" applyFill="1" applyBorder="1" applyAlignment="1">
      <alignment vertical="center"/>
    </xf>
    <xf numFmtId="166" fontId="24" fillId="6" borderId="4" xfId="1" applyNumberFormat="1" applyFont="1" applyFill="1" applyBorder="1" applyAlignment="1">
      <alignment horizontal="center" vertical="center"/>
    </xf>
    <xf numFmtId="166" fontId="24" fillId="6" borderId="5" xfId="1" applyNumberFormat="1" applyFont="1" applyFill="1" applyBorder="1" applyAlignment="1">
      <alignment horizontal="center" vertical="center"/>
    </xf>
    <xf numFmtId="166" fontId="24" fillId="6" borderId="23" xfId="1" quotePrefix="1" applyNumberFormat="1" applyFont="1" applyFill="1" applyBorder="1" applyAlignment="1">
      <alignment vertical="center"/>
    </xf>
    <xf numFmtId="166" fontId="24" fillId="7" borderId="5" xfId="1" applyNumberFormat="1" applyFont="1" applyFill="1" applyBorder="1" applyAlignment="1">
      <alignment vertical="center"/>
    </xf>
    <xf numFmtId="167" fontId="23" fillId="10" borderId="21" xfId="2" applyNumberFormat="1" applyFont="1" applyFill="1" applyBorder="1" applyAlignment="1">
      <alignment horizontal="center" vertical="center"/>
    </xf>
    <xf numFmtId="0" fontId="24" fillId="10" borderId="21" xfId="0" applyFont="1" applyFill="1" applyBorder="1" applyAlignment="1">
      <alignment vertical="center"/>
    </xf>
    <xf numFmtId="166" fontId="24" fillId="10" borderId="38" xfId="1" applyNumberFormat="1" applyFont="1" applyFill="1" applyBorder="1" applyAlignment="1">
      <alignment vertical="center"/>
    </xf>
    <xf numFmtId="166" fontId="24" fillId="10" borderId="28" xfId="1" applyNumberFormat="1" applyFont="1" applyFill="1" applyBorder="1" applyAlignment="1">
      <alignment vertical="center"/>
    </xf>
    <xf numFmtId="166" fontId="24" fillId="10" borderId="33" xfId="1" applyNumberFormat="1" applyFont="1" applyFill="1" applyBorder="1" applyAlignment="1">
      <alignment vertical="center"/>
    </xf>
    <xf numFmtId="166" fontId="24" fillId="10" borderId="21" xfId="1" quotePrefix="1" applyNumberFormat="1" applyFont="1" applyFill="1" applyBorder="1" applyAlignment="1">
      <alignment vertical="center"/>
    </xf>
    <xf numFmtId="166" fontId="24" fillId="10" borderId="38" xfId="1" quotePrefix="1" applyNumberFormat="1" applyFont="1" applyFill="1" applyBorder="1" applyAlignment="1">
      <alignment vertical="center"/>
    </xf>
    <xf numFmtId="166" fontId="24" fillId="10" borderId="33" xfId="1" quotePrefix="1" applyNumberFormat="1" applyFont="1" applyFill="1" applyBorder="1" applyAlignment="1">
      <alignment vertical="center"/>
    </xf>
    <xf numFmtId="167" fontId="24" fillId="10" borderId="38" xfId="2" quotePrefix="1" applyNumberFormat="1" applyFont="1" applyFill="1" applyBorder="1" applyAlignment="1">
      <alignment vertical="center"/>
    </xf>
    <xf numFmtId="166" fontId="24" fillId="10" borderId="28" xfId="1" quotePrefix="1" applyNumberFormat="1" applyFont="1" applyFill="1" applyBorder="1" applyAlignment="1">
      <alignment vertical="center"/>
    </xf>
    <xf numFmtId="9" fontId="24" fillId="10" borderId="28" xfId="2" applyFont="1" applyFill="1" applyBorder="1" applyAlignment="1">
      <alignment vertical="center"/>
    </xf>
    <xf numFmtId="167" fontId="25" fillId="10" borderId="7" xfId="2" applyNumberFormat="1" applyFont="1" applyFill="1" applyBorder="1" applyAlignment="1">
      <alignment vertical="center"/>
    </xf>
    <xf numFmtId="1" fontId="23" fillId="10" borderId="23" xfId="0" applyNumberFormat="1" applyFont="1" applyFill="1" applyBorder="1" applyAlignment="1">
      <alignment horizontal="center" vertical="center"/>
    </xf>
    <xf numFmtId="0" fontId="24" fillId="10" borderId="23" xfId="0" applyFont="1" applyFill="1" applyBorder="1" applyAlignment="1">
      <alignment vertical="center"/>
    </xf>
    <xf numFmtId="166" fontId="24" fillId="10" borderId="36" xfId="1" applyNumberFormat="1" applyFont="1" applyFill="1" applyBorder="1" applyAlignment="1">
      <alignment vertical="center"/>
    </xf>
    <xf numFmtId="166" fontId="24" fillId="10" borderId="31" xfId="1" applyNumberFormat="1" applyFont="1" applyFill="1" applyBorder="1" applyAlignment="1">
      <alignment vertical="center"/>
    </xf>
    <xf numFmtId="166" fontId="24" fillId="10" borderId="37" xfId="1" applyNumberFormat="1" applyFont="1" applyFill="1" applyBorder="1" applyAlignment="1">
      <alignment vertical="center"/>
    </xf>
    <xf numFmtId="166" fontId="24" fillId="10" borderId="23" xfId="1" quotePrefix="1" applyNumberFormat="1" applyFont="1" applyFill="1" applyBorder="1" applyAlignment="1">
      <alignment vertical="center"/>
    </xf>
    <xf numFmtId="166" fontId="24" fillId="10" borderId="36" xfId="1" quotePrefix="1" applyNumberFormat="1" applyFont="1" applyFill="1" applyBorder="1" applyAlignment="1">
      <alignment vertical="center"/>
    </xf>
    <xf numFmtId="166" fontId="24" fillId="10" borderId="37" xfId="1" quotePrefix="1" applyNumberFormat="1" applyFont="1" applyFill="1" applyBorder="1" applyAlignment="1">
      <alignment vertical="center"/>
    </xf>
    <xf numFmtId="167" fontId="24" fillId="10" borderId="36" xfId="2" quotePrefix="1" applyNumberFormat="1" applyFont="1" applyFill="1" applyBorder="1" applyAlignment="1">
      <alignment vertical="center"/>
    </xf>
    <xf numFmtId="166" fontId="24" fillId="10" borderId="31" xfId="1" quotePrefix="1" applyNumberFormat="1" applyFont="1" applyFill="1" applyBorder="1" applyAlignment="1">
      <alignment vertical="center"/>
    </xf>
    <xf numFmtId="9" fontId="24" fillId="10" borderId="31" xfId="2" applyFont="1" applyFill="1" applyBorder="1" applyAlignment="1">
      <alignment vertical="center"/>
    </xf>
    <xf numFmtId="166" fontId="24" fillId="10" borderId="5" xfId="0" applyNumberFormat="1" applyFont="1" applyFill="1" applyBorder="1" applyAlignment="1">
      <alignment vertical="center"/>
    </xf>
    <xf numFmtId="0" fontId="24" fillId="10" borderId="5" xfId="0" applyFont="1" applyFill="1" applyBorder="1" applyAlignment="1">
      <alignment vertical="center"/>
    </xf>
    <xf numFmtId="167" fontId="25" fillId="10" borderId="9" xfId="2" applyNumberFormat="1" applyFont="1" applyFill="1" applyBorder="1" applyAlignment="1">
      <alignment vertical="center"/>
    </xf>
    <xf numFmtId="167" fontId="23" fillId="11" borderId="21" xfId="2" applyNumberFormat="1" applyFont="1" applyFill="1" applyBorder="1" applyAlignment="1">
      <alignment horizontal="center" vertical="center"/>
    </xf>
    <xf numFmtId="0" fontId="24" fillId="11" borderId="21" xfId="0" applyFont="1" applyFill="1" applyBorder="1" applyAlignment="1">
      <alignment vertical="center"/>
    </xf>
    <xf numFmtId="166" fontId="24" fillId="11" borderId="38" xfId="1" applyNumberFormat="1" applyFont="1" applyFill="1" applyBorder="1" applyAlignment="1">
      <alignment vertical="center"/>
    </xf>
    <xf numFmtId="166" fontId="24" fillId="11" borderId="28" xfId="1" applyNumberFormat="1" applyFont="1" applyFill="1" applyBorder="1" applyAlignment="1">
      <alignment vertical="center"/>
    </xf>
    <xf numFmtId="166" fontId="24" fillId="11" borderId="33" xfId="1" applyNumberFormat="1" applyFont="1" applyFill="1" applyBorder="1" applyAlignment="1">
      <alignment vertical="center"/>
    </xf>
    <xf numFmtId="166" fontId="24" fillId="11" borderId="21" xfId="1" quotePrefix="1" applyNumberFormat="1" applyFont="1" applyFill="1" applyBorder="1" applyAlignment="1">
      <alignment vertical="center"/>
    </xf>
    <xf numFmtId="166" fontId="24" fillId="11" borderId="38" xfId="1" quotePrefix="1" applyNumberFormat="1" applyFont="1" applyFill="1" applyBorder="1" applyAlignment="1">
      <alignment vertical="center"/>
    </xf>
    <xf numFmtId="166" fontId="24" fillId="11" borderId="33" xfId="1" quotePrefix="1" applyNumberFormat="1" applyFont="1" applyFill="1" applyBorder="1" applyAlignment="1">
      <alignment vertical="center"/>
    </xf>
    <xf numFmtId="167" fontId="24" fillId="11" borderId="38" xfId="2" quotePrefix="1" applyNumberFormat="1" applyFont="1" applyFill="1" applyBorder="1" applyAlignment="1">
      <alignment vertical="center"/>
    </xf>
    <xf numFmtId="166" fontId="24" fillId="11" borderId="28" xfId="1" quotePrefix="1" applyNumberFormat="1" applyFont="1" applyFill="1" applyBorder="1" applyAlignment="1">
      <alignment vertical="center"/>
    </xf>
    <xf numFmtId="9" fontId="24" fillId="11" borderId="28" xfId="2" applyFont="1" applyFill="1" applyBorder="1" applyAlignment="1">
      <alignment vertical="center"/>
    </xf>
    <xf numFmtId="167" fontId="25" fillId="11" borderId="7" xfId="2" applyNumberFormat="1" applyFont="1" applyFill="1" applyBorder="1" applyAlignment="1">
      <alignment vertical="center"/>
    </xf>
    <xf numFmtId="1" fontId="23" fillId="11" borderId="23" xfId="0" applyNumberFormat="1" applyFont="1" applyFill="1" applyBorder="1" applyAlignment="1">
      <alignment horizontal="center" vertical="center"/>
    </xf>
    <xf numFmtId="0" fontId="24" fillId="11" borderId="23" xfId="0" applyFont="1" applyFill="1" applyBorder="1" applyAlignment="1">
      <alignment vertical="center"/>
    </xf>
    <xf numFmtId="166" fontId="24" fillId="11" borderId="36" xfId="1" applyNumberFormat="1" applyFont="1" applyFill="1" applyBorder="1" applyAlignment="1">
      <alignment vertical="center"/>
    </xf>
    <xf numFmtId="166" fontId="24" fillId="11" borderId="31" xfId="1" applyNumberFormat="1" applyFont="1" applyFill="1" applyBorder="1" applyAlignment="1">
      <alignment vertical="center"/>
    </xf>
    <xf numFmtId="166" fontId="24" fillId="11" borderId="37" xfId="1" applyNumberFormat="1" applyFont="1" applyFill="1" applyBorder="1" applyAlignment="1">
      <alignment vertical="center"/>
    </xf>
    <xf numFmtId="166" fontId="24" fillId="11" borderId="36" xfId="1" quotePrefix="1" applyNumberFormat="1" applyFont="1" applyFill="1" applyBorder="1" applyAlignment="1">
      <alignment vertical="center"/>
    </xf>
    <xf numFmtId="166" fontId="24" fillId="11" borderId="37" xfId="1" quotePrefix="1" applyNumberFormat="1" applyFont="1" applyFill="1" applyBorder="1" applyAlignment="1">
      <alignment vertical="center"/>
    </xf>
    <xf numFmtId="167" fontId="24" fillId="11" borderId="36" xfId="2" quotePrefix="1" applyNumberFormat="1" applyFont="1" applyFill="1" applyBorder="1" applyAlignment="1">
      <alignment vertical="center"/>
    </xf>
    <xf numFmtId="166" fontId="24" fillId="11" borderId="31" xfId="1" quotePrefix="1" applyNumberFormat="1" applyFont="1" applyFill="1" applyBorder="1" applyAlignment="1">
      <alignment vertical="center"/>
    </xf>
    <xf numFmtId="9" fontId="24" fillId="11" borderId="31" xfId="2" applyFont="1" applyFill="1" applyBorder="1" applyAlignment="1">
      <alignment vertical="center"/>
    </xf>
    <xf numFmtId="167" fontId="25" fillId="11" borderId="9" xfId="2" applyNumberFormat="1" applyFont="1" applyFill="1" applyBorder="1" applyAlignment="1">
      <alignment vertical="center"/>
    </xf>
    <xf numFmtId="1" fontId="23" fillId="11" borderId="22" xfId="0" applyNumberFormat="1" applyFont="1" applyFill="1" applyBorder="1" applyAlignment="1">
      <alignment horizontal="center" vertical="center"/>
    </xf>
    <xf numFmtId="0" fontId="24" fillId="11" borderId="22" xfId="0" applyFont="1" applyFill="1" applyBorder="1" applyAlignment="1">
      <alignment vertical="center"/>
    </xf>
    <xf numFmtId="166" fontId="24" fillId="11" borderId="20" xfId="1" applyNumberFormat="1" applyFont="1" applyFill="1" applyBorder="1" applyAlignment="1">
      <alignment vertical="center"/>
    </xf>
    <xf numFmtId="166" fontId="24" fillId="11" borderId="17" xfId="1" applyNumberFormat="1" applyFont="1" applyFill="1" applyBorder="1" applyAlignment="1">
      <alignment vertical="center"/>
    </xf>
    <xf numFmtId="166" fontId="24" fillId="11" borderId="40" xfId="1" applyNumberFormat="1" applyFont="1" applyFill="1" applyBorder="1" applyAlignment="1">
      <alignment vertical="center"/>
    </xf>
    <xf numFmtId="166" fontId="24" fillId="11" borderId="22" xfId="1" quotePrefix="1" applyNumberFormat="1" applyFont="1" applyFill="1" applyBorder="1" applyAlignment="1">
      <alignment vertical="center"/>
    </xf>
    <xf numFmtId="166" fontId="24" fillId="11" borderId="20" xfId="1" quotePrefix="1" applyNumberFormat="1" applyFont="1" applyFill="1" applyBorder="1" applyAlignment="1">
      <alignment vertical="center"/>
    </xf>
    <xf numFmtId="166" fontId="24" fillId="11" borderId="40" xfId="1" quotePrefix="1" applyNumberFormat="1" applyFont="1" applyFill="1" applyBorder="1" applyAlignment="1">
      <alignment vertical="center"/>
    </xf>
    <xf numFmtId="167" fontId="24" fillId="11" borderId="20" xfId="2" quotePrefix="1" applyNumberFormat="1" applyFont="1" applyFill="1" applyBorder="1" applyAlignment="1">
      <alignment vertical="center"/>
    </xf>
    <xf numFmtId="166" fontId="24" fillId="11" borderId="17" xfId="1" quotePrefix="1" applyNumberFormat="1" applyFont="1" applyFill="1" applyBorder="1" applyAlignment="1">
      <alignment vertical="center"/>
    </xf>
    <xf numFmtId="9" fontId="24" fillId="11" borderId="17" xfId="2" applyFont="1" applyFill="1" applyBorder="1" applyAlignment="1">
      <alignment vertical="center"/>
    </xf>
    <xf numFmtId="167" fontId="25" fillId="11" borderId="11" xfId="2" applyNumberFormat="1" applyFont="1" applyFill="1" applyBorder="1" applyAlignment="1">
      <alignment vertical="center"/>
    </xf>
    <xf numFmtId="1" fontId="23" fillId="10" borderId="21" xfId="0" applyNumberFormat="1" applyFont="1" applyFill="1" applyBorder="1" applyAlignment="1">
      <alignment horizontal="center" vertical="center"/>
    </xf>
    <xf numFmtId="0" fontId="28" fillId="10" borderId="23" xfId="0" applyFont="1" applyFill="1" applyBorder="1" applyAlignment="1">
      <alignment vertical="center"/>
    </xf>
    <xf numFmtId="166" fontId="24" fillId="6" borderId="38" xfId="1" applyNumberFormat="1" applyFont="1" applyFill="1" applyBorder="1" applyAlignment="1">
      <alignment vertical="center"/>
    </xf>
    <xf numFmtId="166" fontId="24" fillId="6" borderId="28" xfId="1" applyNumberFormat="1" applyFont="1" applyFill="1" applyBorder="1" applyAlignment="1">
      <alignment vertical="center"/>
    </xf>
    <xf numFmtId="166" fontId="24" fillId="6" borderId="33" xfId="1" applyNumberFormat="1" applyFont="1" applyFill="1" applyBorder="1" applyAlignment="1">
      <alignment vertical="center"/>
    </xf>
    <xf numFmtId="166" fontId="24" fillId="6" borderId="38" xfId="1" quotePrefix="1" applyNumberFormat="1" applyFont="1" applyFill="1" applyBorder="1" applyAlignment="1">
      <alignment vertical="center"/>
    </xf>
    <xf numFmtId="166" fontId="24" fillId="6" borderId="33" xfId="1" quotePrefix="1" applyNumberFormat="1" applyFont="1" applyFill="1" applyBorder="1" applyAlignment="1">
      <alignment vertical="center"/>
    </xf>
    <xf numFmtId="167" fontId="24" fillId="6" borderId="38" xfId="2" quotePrefix="1" applyNumberFormat="1" applyFont="1" applyFill="1" applyBorder="1" applyAlignment="1">
      <alignment vertical="center"/>
    </xf>
    <xf numFmtId="166" fontId="24" fillId="6" borderId="28" xfId="1" quotePrefix="1" applyNumberFormat="1" applyFont="1" applyFill="1" applyBorder="1" applyAlignment="1">
      <alignment vertical="center"/>
    </xf>
    <xf numFmtId="9" fontId="24" fillId="6" borderId="28" xfId="2" applyFont="1" applyFill="1" applyBorder="1" applyAlignment="1">
      <alignment vertical="center"/>
    </xf>
    <xf numFmtId="166" fontId="24" fillId="6" borderId="36" xfId="1" applyNumberFormat="1" applyFont="1" applyFill="1" applyBorder="1" applyAlignment="1">
      <alignment vertical="center"/>
    </xf>
    <xf numFmtId="166" fontId="24" fillId="6" borderId="31" xfId="1" applyNumberFormat="1" applyFont="1" applyFill="1" applyBorder="1" applyAlignment="1">
      <alignment vertical="center"/>
    </xf>
    <xf numFmtId="166" fontId="24" fillId="6" borderId="37" xfId="1" applyNumberFormat="1" applyFont="1" applyFill="1" applyBorder="1" applyAlignment="1">
      <alignment vertical="center"/>
    </xf>
    <xf numFmtId="166" fontId="24" fillId="6" borderId="36" xfId="1" quotePrefix="1" applyNumberFormat="1" applyFont="1" applyFill="1" applyBorder="1" applyAlignment="1">
      <alignment vertical="center"/>
    </xf>
    <xf numFmtId="166" fontId="24" fillId="6" borderId="37" xfId="1" quotePrefix="1" applyNumberFormat="1" applyFont="1" applyFill="1" applyBorder="1" applyAlignment="1">
      <alignment vertical="center"/>
    </xf>
    <xf numFmtId="167" fontId="24" fillId="6" borderId="36" xfId="2" quotePrefix="1" applyNumberFormat="1" applyFont="1" applyFill="1" applyBorder="1" applyAlignment="1">
      <alignment vertical="center"/>
    </xf>
    <xf numFmtId="166" fontId="24" fillId="6" borderId="31" xfId="1" quotePrefix="1" applyNumberFormat="1" applyFont="1" applyFill="1" applyBorder="1" applyAlignment="1">
      <alignment vertical="center"/>
    </xf>
    <xf numFmtId="9" fontId="24" fillId="6" borderId="31" xfId="2" applyFont="1" applyFill="1" applyBorder="1" applyAlignment="1">
      <alignment vertical="center"/>
    </xf>
    <xf numFmtId="171" fontId="23" fillId="11" borderId="21" xfId="0" applyNumberFormat="1" applyFont="1" applyFill="1" applyBorder="1" applyAlignment="1">
      <alignment horizontal="center" vertical="center"/>
    </xf>
    <xf numFmtId="1" fontId="23" fillId="10" borderId="22" xfId="0" applyNumberFormat="1" applyFont="1" applyFill="1" applyBorder="1" applyAlignment="1">
      <alignment horizontal="center" vertical="center"/>
    </xf>
    <xf numFmtId="0" fontId="24" fillId="10" borderId="22" xfId="0" applyFont="1" applyFill="1" applyBorder="1" applyAlignment="1">
      <alignment vertical="center"/>
    </xf>
    <xf numFmtId="166" fontId="24" fillId="10" borderId="20" xfId="1" applyNumberFormat="1" applyFont="1" applyFill="1" applyBorder="1" applyAlignment="1">
      <alignment vertical="center"/>
    </xf>
    <xf numFmtId="166" fontId="24" fillId="10" borderId="17" xfId="1" applyNumberFormat="1" applyFont="1" applyFill="1" applyBorder="1" applyAlignment="1">
      <alignment vertical="center"/>
    </xf>
    <xf numFmtId="166" fontId="24" fillId="10" borderId="40" xfId="1" applyNumberFormat="1" applyFont="1" applyFill="1" applyBorder="1" applyAlignment="1">
      <alignment vertical="center"/>
    </xf>
    <xf numFmtId="166" fontId="24" fillId="10" borderId="22" xfId="1" quotePrefix="1" applyNumberFormat="1" applyFont="1" applyFill="1" applyBorder="1" applyAlignment="1">
      <alignment vertical="center"/>
    </xf>
    <xf numFmtId="166" fontId="24" fillId="10" borderId="20" xfId="1" quotePrefix="1" applyNumberFormat="1" applyFont="1" applyFill="1" applyBorder="1" applyAlignment="1">
      <alignment vertical="center"/>
    </xf>
    <xf numFmtId="166" fontId="24" fillId="10" borderId="40" xfId="1" quotePrefix="1" applyNumberFormat="1" applyFont="1" applyFill="1" applyBorder="1" applyAlignment="1">
      <alignment vertical="center"/>
    </xf>
    <xf numFmtId="167" fontId="24" fillId="10" borderId="20" xfId="2" quotePrefix="1" applyNumberFormat="1" applyFont="1" applyFill="1" applyBorder="1" applyAlignment="1">
      <alignment vertical="center"/>
    </xf>
    <xf numFmtId="166" fontId="24" fillId="10" borderId="17" xfId="1" quotePrefix="1" applyNumberFormat="1" applyFont="1" applyFill="1" applyBorder="1" applyAlignment="1">
      <alignment vertical="center"/>
    </xf>
    <xf numFmtId="9" fontId="24" fillId="10" borderId="17" xfId="2" applyFont="1" applyFill="1" applyBorder="1" applyAlignment="1">
      <alignment vertical="center"/>
    </xf>
    <xf numFmtId="167" fontId="25" fillId="10" borderId="11" xfId="2" applyNumberFormat="1" applyFont="1" applyFill="1" applyBorder="1" applyAlignment="1">
      <alignment vertical="center"/>
    </xf>
    <xf numFmtId="166" fontId="24" fillId="10" borderId="20" xfId="1" applyNumberFormat="1" applyFont="1" applyFill="1" applyBorder="1"/>
    <xf numFmtId="166" fontId="24" fillId="10" borderId="17" xfId="1" applyNumberFormat="1" applyFont="1" applyFill="1" applyBorder="1"/>
    <xf numFmtId="166" fontId="24" fillId="10" borderId="40" xfId="1" applyNumberFormat="1" applyFont="1" applyFill="1" applyBorder="1"/>
    <xf numFmtId="0" fontId="24" fillId="10" borderId="20" xfId="0" applyFont="1" applyFill="1" applyBorder="1"/>
    <xf numFmtId="0" fontId="24" fillId="10" borderId="17" xfId="0" applyFont="1" applyFill="1" applyBorder="1"/>
    <xf numFmtId="166" fontId="24" fillId="10" borderId="17" xfId="1" quotePrefix="1" applyNumberFormat="1" applyFont="1" applyFill="1" applyBorder="1"/>
    <xf numFmtId="9" fontId="24" fillId="10" borderId="17" xfId="2" applyFont="1" applyFill="1" applyBorder="1"/>
    <xf numFmtId="167" fontId="25" fillId="10" borderId="11" xfId="2" applyNumberFormat="1" applyFont="1" applyFill="1" applyBorder="1"/>
    <xf numFmtId="0" fontId="24" fillId="6" borderId="38" xfId="0" applyFont="1" applyFill="1" applyBorder="1" applyAlignment="1">
      <alignment vertical="center"/>
    </xf>
    <xf numFmtId="0" fontId="24" fillId="6" borderId="36" xfId="0" applyFont="1" applyFill="1" applyBorder="1" applyAlignment="1">
      <alignment vertical="center"/>
    </xf>
    <xf numFmtId="0" fontId="24" fillId="10" borderId="20" xfId="0" applyFont="1" applyFill="1" applyBorder="1" applyAlignment="1">
      <alignment vertical="center"/>
    </xf>
    <xf numFmtId="166" fontId="24" fillId="6" borderId="21" xfId="1" applyNumberFormat="1" applyFont="1" applyFill="1" applyBorder="1" applyAlignment="1">
      <alignment vertical="center"/>
    </xf>
    <xf numFmtId="0" fontId="24" fillId="6" borderId="28" xfId="0" applyFont="1" applyFill="1" applyBorder="1" applyAlignment="1">
      <alignment vertical="center"/>
    </xf>
    <xf numFmtId="0" fontId="24" fillId="6" borderId="31" xfId="0" applyFont="1" applyFill="1" applyBorder="1" applyAlignment="1">
      <alignment vertical="center"/>
    </xf>
    <xf numFmtId="1" fontId="23" fillId="11" borderId="18" xfId="0" applyNumberFormat="1" applyFont="1" applyFill="1" applyBorder="1" applyAlignment="1">
      <alignment horizontal="center" vertical="center"/>
    </xf>
    <xf numFmtId="166" fontId="24" fillId="11" borderId="39" xfId="1" applyNumberFormat="1" applyFont="1" applyFill="1" applyBorder="1" applyAlignment="1">
      <alignment vertical="center"/>
    </xf>
    <xf numFmtId="0" fontId="24" fillId="11" borderId="26" xfId="0" applyFont="1" applyFill="1" applyBorder="1" applyAlignment="1">
      <alignment vertical="center"/>
    </xf>
    <xf numFmtId="0" fontId="24" fillId="10" borderId="38" xfId="0" applyFont="1" applyFill="1" applyBorder="1" applyAlignment="1">
      <alignment vertical="center"/>
    </xf>
    <xf numFmtId="0" fontId="24" fillId="10" borderId="36" xfId="0" applyFont="1" applyFill="1" applyBorder="1" applyAlignment="1">
      <alignment vertical="center"/>
    </xf>
    <xf numFmtId="9" fontId="23" fillId="6" borderId="23" xfId="2" applyFont="1" applyFill="1" applyBorder="1" applyAlignment="1">
      <alignment horizontal="center"/>
    </xf>
    <xf numFmtId="0" fontId="24" fillId="6" borderId="23" xfId="0" applyFont="1" applyFill="1" applyBorder="1"/>
    <xf numFmtId="166" fontId="24" fillId="6" borderId="36" xfId="1" applyNumberFormat="1" applyFont="1" applyFill="1" applyBorder="1"/>
    <xf numFmtId="166" fontId="24" fillId="6" borderId="31" xfId="1" applyNumberFormat="1" applyFont="1" applyFill="1" applyBorder="1"/>
    <xf numFmtId="166" fontId="24" fillId="6" borderId="37" xfId="1" applyNumberFormat="1" applyFont="1" applyFill="1" applyBorder="1"/>
    <xf numFmtId="0" fontId="24" fillId="6" borderId="36" xfId="0" applyFont="1" applyFill="1" applyBorder="1"/>
    <xf numFmtId="0" fontId="24" fillId="6" borderId="31" xfId="0" applyFont="1" applyFill="1" applyBorder="1"/>
    <xf numFmtId="166" fontId="24" fillId="6" borderId="31" xfId="1" quotePrefix="1" applyNumberFormat="1" applyFont="1" applyFill="1" applyBorder="1"/>
    <xf numFmtId="9" fontId="24" fillId="6" borderId="31" xfId="2" applyFont="1" applyFill="1" applyBorder="1"/>
    <xf numFmtId="167" fontId="25" fillId="6" borderId="9" xfId="2" applyNumberFormat="1" applyFont="1" applyFill="1" applyBorder="1"/>
    <xf numFmtId="39" fontId="23" fillId="10" borderId="21" xfId="1" applyNumberFormat="1" applyFont="1" applyFill="1" applyBorder="1" applyAlignment="1">
      <alignment horizontal="center" vertical="center"/>
    </xf>
    <xf numFmtId="0" fontId="24" fillId="10" borderId="21" xfId="0" applyFont="1" applyFill="1" applyBorder="1"/>
    <xf numFmtId="166" fontId="24" fillId="10" borderId="38" xfId="1" applyNumberFormat="1" applyFont="1" applyFill="1" applyBorder="1"/>
    <xf numFmtId="166" fontId="24" fillId="10" borderId="28" xfId="1" applyNumberFormat="1" applyFont="1" applyFill="1" applyBorder="1"/>
    <xf numFmtId="166" fontId="24" fillId="10" borderId="33" xfId="1" applyNumberFormat="1" applyFont="1" applyFill="1" applyBorder="1"/>
    <xf numFmtId="166" fontId="24" fillId="10" borderId="21" xfId="1" applyNumberFormat="1" applyFont="1" applyFill="1" applyBorder="1"/>
    <xf numFmtId="0" fontId="24" fillId="10" borderId="38" xfId="0" applyFont="1" applyFill="1" applyBorder="1"/>
    <xf numFmtId="0" fontId="24" fillId="10" borderId="28" xfId="0" applyFont="1" applyFill="1" applyBorder="1"/>
    <xf numFmtId="166" fontId="24" fillId="10" borderId="28" xfId="1" quotePrefix="1" applyNumberFormat="1" applyFont="1" applyFill="1" applyBorder="1"/>
    <xf numFmtId="9" fontId="24" fillId="10" borderId="28" xfId="2" applyFont="1" applyFill="1" applyBorder="1"/>
    <xf numFmtId="39" fontId="23" fillId="10" borderId="23" xfId="1" applyNumberFormat="1" applyFont="1" applyFill="1" applyBorder="1" applyAlignment="1">
      <alignment horizontal="center" vertical="center"/>
    </xf>
    <xf numFmtId="0" fontId="24" fillId="10" borderId="23" xfId="0" applyFont="1" applyFill="1" applyBorder="1"/>
    <xf numFmtId="0" fontId="24" fillId="10" borderId="31" xfId="0" applyFont="1" applyFill="1" applyBorder="1" applyAlignment="1">
      <alignment vertical="center"/>
    </xf>
    <xf numFmtId="166" fontId="24" fillId="10" borderId="31" xfId="0" applyNumberFormat="1" applyFont="1" applyFill="1" applyBorder="1" applyAlignment="1">
      <alignment vertical="center"/>
    </xf>
    <xf numFmtId="166" fontId="24" fillId="10" borderId="37" xfId="0" applyNumberFormat="1" applyFont="1" applyFill="1" applyBorder="1" applyAlignment="1">
      <alignment vertical="center"/>
    </xf>
    <xf numFmtId="39" fontId="23" fillId="6" borderId="21" xfId="1" applyNumberFormat="1" applyFont="1" applyFill="1" applyBorder="1" applyAlignment="1">
      <alignment horizontal="center" vertical="center"/>
    </xf>
    <xf numFmtId="166" fontId="24" fillId="6" borderId="28" xfId="0" applyNumberFormat="1" applyFont="1" applyFill="1" applyBorder="1" applyAlignment="1">
      <alignment vertical="center"/>
    </xf>
    <xf numFmtId="166" fontId="24" fillId="6" borderId="33" xfId="0" applyNumberFormat="1" applyFont="1" applyFill="1" applyBorder="1" applyAlignment="1">
      <alignment vertical="center"/>
    </xf>
    <xf numFmtId="39" fontId="23" fillId="6" borderId="23" xfId="1" applyNumberFormat="1" applyFont="1" applyFill="1" applyBorder="1" applyAlignment="1">
      <alignment horizontal="center" vertical="center"/>
    </xf>
    <xf numFmtId="166" fontId="24" fillId="6" borderId="31" xfId="0" applyNumberFormat="1" applyFont="1" applyFill="1" applyBorder="1" applyAlignment="1">
      <alignment vertical="center"/>
    </xf>
    <xf numFmtId="166" fontId="24" fillId="6" borderId="37" xfId="0" applyNumberFormat="1" applyFont="1" applyFill="1" applyBorder="1" applyAlignment="1">
      <alignment vertical="center"/>
    </xf>
    <xf numFmtId="0" fontId="24" fillId="10" borderId="28" xfId="0" applyFont="1" applyFill="1" applyBorder="1" applyAlignment="1">
      <alignment vertical="center"/>
    </xf>
    <xf numFmtId="166" fontId="24" fillId="10" borderId="28" xfId="0" applyNumberFormat="1" applyFont="1" applyFill="1" applyBorder="1" applyAlignment="1">
      <alignment vertical="center"/>
    </xf>
    <xf numFmtId="166" fontId="24" fillId="10" borderId="33" xfId="0" applyNumberFormat="1" applyFont="1" applyFill="1" applyBorder="1" applyAlignment="1">
      <alignment vertical="center"/>
    </xf>
    <xf numFmtId="0" fontId="24" fillId="6" borderId="33" xfId="0" applyFont="1" applyFill="1" applyBorder="1" applyAlignment="1">
      <alignment vertical="center"/>
    </xf>
    <xf numFmtId="0" fontId="24" fillId="6" borderId="37" xfId="0" applyFont="1" applyFill="1" applyBorder="1" applyAlignment="1">
      <alignment vertical="center"/>
    </xf>
    <xf numFmtId="166" fontId="24" fillId="10" borderId="5" xfId="1" quotePrefix="1" applyNumberFormat="1" applyFont="1" applyFill="1" applyBorder="1" applyAlignment="1">
      <alignment vertical="center"/>
    </xf>
    <xf numFmtId="9" fontId="24" fillId="10" borderId="5" xfId="2" applyFont="1" applyFill="1" applyBorder="1" applyAlignment="1">
      <alignment vertical="center"/>
    </xf>
    <xf numFmtId="0" fontId="24" fillId="8" borderId="0" xfId="0" applyFont="1" applyFill="1"/>
    <xf numFmtId="166" fontId="24" fillId="0" borderId="0" xfId="0" applyNumberFormat="1" applyFont="1"/>
    <xf numFmtId="166" fontId="24" fillId="0" borderId="0" xfId="1" quotePrefix="1" applyNumberFormat="1" applyFont="1" applyBorder="1"/>
    <xf numFmtId="9" fontId="24" fillId="0" borderId="0" xfId="2" applyFont="1" applyBorder="1"/>
    <xf numFmtId="9" fontId="24" fillId="0" borderId="0" xfId="2" quotePrefix="1" applyFont="1" applyBorder="1"/>
    <xf numFmtId="167" fontId="25" fillId="0" borderId="0" xfId="2" applyNumberFormat="1" applyFont="1" applyBorder="1"/>
    <xf numFmtId="0" fontId="24" fillId="2" borderId="1" xfId="0" applyFont="1" applyFill="1" applyBorder="1"/>
    <xf numFmtId="166" fontId="24" fillId="2" borderId="1" xfId="1" applyNumberFormat="1" applyFont="1" applyFill="1" applyBorder="1"/>
    <xf numFmtId="9" fontId="24" fillId="0" borderId="1" xfId="2" applyFont="1" applyBorder="1"/>
    <xf numFmtId="167" fontId="25" fillId="0" borderId="1" xfId="2" applyNumberFormat="1" applyFont="1" applyBorder="1"/>
    <xf numFmtId="0" fontId="29" fillId="0" borderId="1" xfId="0" applyFont="1" applyBorder="1"/>
    <xf numFmtId="167" fontId="25" fillId="0" borderId="2" xfId="2" applyNumberFormat="1" applyFont="1" applyBorder="1"/>
    <xf numFmtId="165" fontId="24" fillId="0" borderId="1" xfId="1" applyNumberFormat="1" applyFont="1" applyBorder="1"/>
    <xf numFmtId="43" fontId="24" fillId="0" borderId="1" xfId="1" applyFont="1" applyBorder="1"/>
    <xf numFmtId="166" fontId="24" fillId="0" borderId="1" xfId="1" applyNumberFormat="1" applyFont="1" applyBorder="1"/>
    <xf numFmtId="164" fontId="24" fillId="0" borderId="1" xfId="1" applyNumberFormat="1" applyFont="1" applyBorder="1"/>
    <xf numFmtId="3" fontId="24" fillId="0" borderId="0" xfId="0" applyNumberFormat="1" applyFont="1"/>
    <xf numFmtId="0" fontId="23" fillId="0" borderId="0" xfId="0" applyFont="1" applyAlignment="1">
      <alignment horizontal="center" vertical="center"/>
    </xf>
    <xf numFmtId="0" fontId="24" fillId="0" borderId="1" xfId="0" applyFont="1" applyBorder="1" applyAlignment="1">
      <alignment vertical="center"/>
    </xf>
    <xf numFmtId="0" fontId="25" fillId="0" borderId="0" xfId="0" applyFont="1" applyAlignment="1">
      <alignment vertical="center"/>
    </xf>
    <xf numFmtId="9" fontId="24" fillId="5" borderId="13" xfId="2" applyFont="1" applyFill="1" applyBorder="1" applyAlignment="1">
      <alignment horizontal="center" vertical="center" wrapText="1"/>
    </xf>
    <xf numFmtId="166" fontId="24" fillId="11" borderId="35" xfId="1" quotePrefix="1" applyNumberFormat="1" applyFont="1" applyFill="1" applyBorder="1" applyAlignment="1">
      <alignment vertical="center"/>
    </xf>
    <xf numFmtId="166" fontId="24" fillId="6" borderId="6" xfId="1" quotePrefix="1" applyNumberFormat="1" applyFont="1" applyFill="1" applyBorder="1" applyAlignment="1">
      <alignment vertical="center"/>
    </xf>
    <xf numFmtId="165" fontId="24" fillId="6" borderId="8" xfId="1" quotePrefix="1" applyNumberFormat="1" applyFont="1" applyFill="1" applyBorder="1" applyAlignment="1">
      <alignment vertical="center"/>
    </xf>
    <xf numFmtId="165" fontId="24" fillId="6" borderId="22" xfId="1" quotePrefix="1" applyNumberFormat="1" applyFont="1" applyFill="1" applyBorder="1" applyAlignment="1">
      <alignment vertical="center"/>
    </xf>
    <xf numFmtId="166" fontId="24" fillId="7" borderId="6" xfId="1" quotePrefix="1" applyNumberFormat="1" applyFont="1" applyFill="1" applyBorder="1" applyAlignment="1">
      <alignment vertical="center"/>
    </xf>
    <xf numFmtId="169" fontId="24" fillId="7" borderId="10" xfId="1" quotePrefix="1" applyNumberFormat="1" applyFont="1" applyFill="1" applyBorder="1"/>
    <xf numFmtId="169" fontId="24" fillId="7" borderId="22" xfId="1" quotePrefix="1" applyNumberFormat="1" applyFont="1" applyFill="1" applyBorder="1"/>
    <xf numFmtId="9" fontId="24" fillId="7" borderId="8" xfId="2" quotePrefix="1" applyFont="1" applyFill="1" applyBorder="1"/>
    <xf numFmtId="166" fontId="24" fillId="7" borderId="22" xfId="1" quotePrefix="1" applyNumberFormat="1" applyFont="1" applyFill="1" applyBorder="1" applyAlignment="1">
      <alignment vertical="center"/>
    </xf>
    <xf numFmtId="165" fontId="24" fillId="7" borderId="8" xfId="1" quotePrefix="1" applyNumberFormat="1" applyFont="1" applyFill="1" applyBorder="1" applyAlignment="1">
      <alignment vertical="center"/>
    </xf>
    <xf numFmtId="166" fontId="24" fillId="7" borderId="8" xfId="1" quotePrefix="1" applyNumberFormat="1" applyFont="1" applyFill="1" applyBorder="1" applyAlignment="1">
      <alignment vertical="center"/>
    </xf>
    <xf numFmtId="166" fontId="24" fillId="6" borderId="8" xfId="1" quotePrefix="1" applyNumberFormat="1" applyFont="1" applyFill="1" applyBorder="1" applyAlignment="1">
      <alignment vertical="center"/>
    </xf>
    <xf numFmtId="166" fontId="24" fillId="10" borderId="27" xfId="1" quotePrefix="1" applyNumberFormat="1" applyFont="1" applyFill="1" applyBorder="1" applyAlignment="1">
      <alignment vertical="center"/>
    </xf>
    <xf numFmtId="166" fontId="24" fillId="10" borderId="30" xfId="1" quotePrefix="1" applyNumberFormat="1" applyFont="1" applyFill="1" applyBorder="1" applyAlignment="1">
      <alignment vertical="center"/>
    </xf>
    <xf numFmtId="166" fontId="24" fillId="11" borderId="27" xfId="1" quotePrefix="1" applyNumberFormat="1" applyFont="1" applyFill="1" applyBorder="1" applyAlignment="1">
      <alignment vertical="center"/>
    </xf>
    <xf numFmtId="166" fontId="24" fillId="11" borderId="30" xfId="1" quotePrefix="1" applyNumberFormat="1" applyFont="1" applyFill="1" applyBorder="1" applyAlignment="1">
      <alignment vertical="center"/>
    </xf>
    <xf numFmtId="166" fontId="24" fillId="11" borderId="34" xfId="1" quotePrefix="1" applyNumberFormat="1" applyFont="1" applyFill="1" applyBorder="1" applyAlignment="1">
      <alignment vertical="center"/>
    </xf>
    <xf numFmtId="165" fontId="24" fillId="10" borderId="23" xfId="1" quotePrefix="1" applyNumberFormat="1" applyFont="1" applyFill="1" applyBorder="1" applyAlignment="1">
      <alignment vertical="center"/>
    </xf>
    <xf numFmtId="166" fontId="24" fillId="6" borderId="27" xfId="1" quotePrefix="1" applyNumberFormat="1" applyFont="1" applyFill="1" applyBorder="1" applyAlignment="1">
      <alignment vertical="center"/>
    </xf>
    <xf numFmtId="165" fontId="24" fillId="11" borderId="23" xfId="1" quotePrefix="1" applyNumberFormat="1" applyFont="1" applyFill="1" applyBorder="1" applyAlignment="1">
      <alignment vertical="center"/>
    </xf>
    <xf numFmtId="166" fontId="24" fillId="10" borderId="34" xfId="1" quotePrefix="1" applyNumberFormat="1" applyFont="1" applyFill="1" applyBorder="1" applyAlignment="1">
      <alignment vertical="center"/>
    </xf>
    <xf numFmtId="165" fontId="24" fillId="10" borderId="22" xfId="1" quotePrefix="1" applyNumberFormat="1" applyFont="1" applyFill="1" applyBorder="1"/>
    <xf numFmtId="166" fontId="24" fillId="11" borderId="24" xfId="1" quotePrefix="1" applyNumberFormat="1" applyFont="1" applyFill="1" applyBorder="1" applyAlignment="1">
      <alignment vertical="center"/>
    </xf>
    <xf numFmtId="166" fontId="24" fillId="6" borderId="29" xfId="1" quotePrefix="1" applyNumberFormat="1" applyFont="1" applyFill="1" applyBorder="1" applyAlignment="1">
      <alignment vertical="center"/>
    </xf>
    <xf numFmtId="169" fontId="24" fillId="6" borderId="23" xfId="1" quotePrefix="1" applyNumberFormat="1" applyFont="1" applyFill="1" applyBorder="1"/>
    <xf numFmtId="169" fontId="24" fillId="6" borderId="32" xfId="1" quotePrefix="1" applyNumberFormat="1" applyFont="1" applyFill="1" applyBorder="1"/>
    <xf numFmtId="169" fontId="24" fillId="10" borderId="23" xfId="1" quotePrefix="1" applyNumberFormat="1" applyFont="1" applyFill="1" applyBorder="1" applyAlignment="1">
      <alignment vertical="center"/>
    </xf>
    <xf numFmtId="43" fontId="24" fillId="6" borderId="23" xfId="1" quotePrefix="1" applyFont="1" applyFill="1" applyBorder="1" applyAlignment="1">
      <alignment vertical="center"/>
    </xf>
    <xf numFmtId="43" fontId="24" fillId="10" borderId="23" xfId="1" quotePrefix="1" applyFont="1" applyFill="1" applyBorder="1" applyAlignment="1">
      <alignment vertical="center"/>
    </xf>
    <xf numFmtId="166" fontId="24" fillId="2" borderId="16" xfId="1" applyNumberFormat="1" applyFont="1" applyFill="1" applyBorder="1"/>
    <xf numFmtId="0" fontId="24" fillId="0" borderId="14" xfId="0" applyFont="1" applyBorder="1"/>
    <xf numFmtId="43" fontId="24" fillId="0" borderId="14" xfId="1" applyFont="1" applyBorder="1"/>
    <xf numFmtId="164" fontId="24" fillId="0" borderId="14" xfId="1" applyNumberFormat="1" applyFont="1" applyBorder="1"/>
    <xf numFmtId="43" fontId="24" fillId="0" borderId="15" xfId="1" applyFont="1" applyBorder="1"/>
    <xf numFmtId="168" fontId="30" fillId="2" borderId="41" xfId="1" applyNumberFormat="1" applyFont="1" applyFill="1" applyBorder="1" applyAlignment="1">
      <alignment vertical="top"/>
    </xf>
    <xf numFmtId="168" fontId="30" fillId="2" borderId="12" xfId="1" applyNumberFormat="1" applyFont="1" applyFill="1" applyBorder="1" applyAlignment="1">
      <alignment vertical="top"/>
    </xf>
    <xf numFmtId="168" fontId="30" fillId="2" borderId="2" xfId="1" applyNumberFormat="1" applyFont="1" applyFill="1" applyBorder="1" applyAlignment="1">
      <alignment vertical="top"/>
    </xf>
    <xf numFmtId="168" fontId="30" fillId="0" borderId="12" xfId="1" applyNumberFormat="1" applyFont="1" applyBorder="1" applyAlignment="1">
      <alignment vertical="top"/>
    </xf>
    <xf numFmtId="168" fontId="30" fillId="2" borderId="1" xfId="1" applyNumberFormat="1" applyFont="1" applyFill="1" applyBorder="1" applyAlignment="1">
      <alignment vertical="top"/>
    </xf>
    <xf numFmtId="168" fontId="30" fillId="0" borderId="1" xfId="1" applyNumberFormat="1" applyFont="1" applyBorder="1" applyAlignment="1">
      <alignment vertical="top"/>
    </xf>
    <xf numFmtId="10" fontId="30" fillId="2" borderId="42" xfId="2" applyNumberFormat="1" applyFont="1" applyFill="1" applyBorder="1"/>
    <xf numFmtId="10" fontId="30" fillId="2" borderId="12" xfId="2" applyNumberFormat="1" applyFont="1" applyFill="1" applyBorder="1"/>
    <xf numFmtId="10" fontId="30" fillId="2" borderId="2" xfId="2" applyNumberFormat="1" applyFont="1" applyFill="1" applyBorder="1"/>
    <xf numFmtId="0" fontId="30" fillId="0" borderId="12" xfId="0" applyFont="1" applyBorder="1"/>
    <xf numFmtId="10" fontId="30" fillId="2" borderId="1" xfId="2" applyNumberFormat="1" applyFont="1" applyFill="1" applyBorder="1"/>
    <xf numFmtId="0" fontId="30" fillId="0" borderId="1" xfId="0" applyFont="1" applyBorder="1"/>
    <xf numFmtId="167" fontId="30" fillId="2" borderId="1" xfId="2" applyNumberFormat="1" applyFont="1" applyFill="1" applyBorder="1"/>
    <xf numFmtId="167" fontId="30" fillId="2" borderId="12" xfId="2" applyNumberFormat="1" applyFont="1" applyFill="1" applyBorder="1"/>
    <xf numFmtId="169" fontId="24" fillId="11" borderId="23" xfId="1" quotePrefix="1" applyNumberFormat="1" applyFont="1" applyFill="1" applyBorder="1" applyAlignment="1">
      <alignment vertical="center"/>
    </xf>
    <xf numFmtId="1" fontId="23" fillId="6" borderId="22" xfId="1" applyNumberFormat="1" applyFont="1" applyFill="1" applyBorder="1" applyAlignment="1">
      <alignment horizontal="center" vertical="center"/>
    </xf>
    <xf numFmtId="165" fontId="24" fillId="6" borderId="22" xfId="1" applyNumberFormat="1" applyFont="1" applyFill="1" applyBorder="1" applyAlignment="1">
      <alignment vertical="center"/>
    </xf>
    <xf numFmtId="165" fontId="24" fillId="6" borderId="0" xfId="1" applyNumberFormat="1" applyFont="1" applyFill="1" applyBorder="1" applyAlignment="1">
      <alignment horizontal="center" vertical="center"/>
    </xf>
    <xf numFmtId="165" fontId="24" fillId="6" borderId="22" xfId="1" applyNumberFormat="1" applyFont="1" applyFill="1" applyBorder="1" applyAlignment="1">
      <alignment horizontal="center" vertical="center"/>
    </xf>
    <xf numFmtId="165" fontId="24" fillId="6" borderId="0" xfId="1" applyNumberFormat="1" applyFont="1" applyFill="1" applyBorder="1" applyAlignment="1">
      <alignment vertical="center"/>
    </xf>
    <xf numFmtId="165" fontId="24" fillId="6" borderId="10" xfId="1" applyNumberFormat="1" applyFont="1" applyFill="1" applyBorder="1" applyAlignment="1">
      <alignment horizontal="center" vertical="center"/>
    </xf>
    <xf numFmtId="168" fontId="25" fillId="6" borderId="11" xfId="1" applyNumberFormat="1" applyFont="1" applyFill="1" applyBorder="1" applyAlignment="1">
      <alignment vertical="center"/>
    </xf>
    <xf numFmtId="165" fontId="24" fillId="0" borderId="0" xfId="1" applyNumberFormat="1" applyFont="1" applyBorder="1" applyAlignment="1">
      <alignment vertical="center"/>
    </xf>
    <xf numFmtId="1" fontId="31" fillId="6" borderId="22" xfId="0" applyNumberFormat="1" applyFont="1" applyFill="1" applyBorder="1" applyAlignment="1">
      <alignment horizontal="center" vertical="center"/>
    </xf>
    <xf numFmtId="0" fontId="27" fillId="6" borderId="22" xfId="0" applyFont="1" applyFill="1" applyBorder="1" applyAlignment="1">
      <alignment vertical="center"/>
    </xf>
    <xf numFmtId="166" fontId="27" fillId="6" borderId="0" xfId="1" applyNumberFormat="1" applyFont="1" applyFill="1" applyBorder="1" applyAlignment="1">
      <alignment vertical="center"/>
    </xf>
    <xf numFmtId="166" fontId="27" fillId="6" borderId="22" xfId="1" quotePrefix="1" applyNumberFormat="1" applyFont="1" applyFill="1" applyBorder="1" applyAlignment="1">
      <alignment vertical="center"/>
    </xf>
    <xf numFmtId="166" fontId="27" fillId="6" borderId="0" xfId="1" quotePrefix="1" applyNumberFormat="1" applyFont="1" applyFill="1" applyBorder="1" applyAlignment="1">
      <alignment vertical="center"/>
    </xf>
    <xf numFmtId="167" fontId="27" fillId="6" borderId="0" xfId="2" quotePrefix="1" applyNumberFormat="1" applyFont="1" applyFill="1" applyBorder="1" applyAlignment="1">
      <alignment vertical="center"/>
    </xf>
    <xf numFmtId="9" fontId="27" fillId="6" borderId="0" xfId="2" applyFont="1" applyFill="1" applyBorder="1" applyAlignment="1">
      <alignment vertical="center"/>
    </xf>
    <xf numFmtId="166" fontId="27" fillId="6" borderId="10" xfId="1" quotePrefix="1" applyNumberFormat="1" applyFont="1" applyFill="1" applyBorder="1" applyAlignment="1">
      <alignment vertical="center"/>
    </xf>
    <xf numFmtId="167" fontId="27" fillId="6" borderId="11" xfId="2" applyNumberFormat="1" applyFont="1" applyFill="1" applyBorder="1" applyAlignment="1">
      <alignment vertical="center"/>
    </xf>
    <xf numFmtId="0" fontId="27" fillId="0" borderId="0" xfId="0" applyFont="1" applyAlignment="1">
      <alignment vertical="center"/>
    </xf>
    <xf numFmtId="1" fontId="31" fillId="6" borderId="23" xfId="1" applyNumberFormat="1" applyFont="1" applyFill="1" applyBorder="1" applyAlignment="1">
      <alignment horizontal="center" vertical="center"/>
    </xf>
    <xf numFmtId="165" fontId="27" fillId="6" borderId="23" xfId="1" applyNumberFormat="1" applyFont="1" applyFill="1" applyBorder="1" applyAlignment="1">
      <alignment vertical="center"/>
    </xf>
    <xf numFmtId="165" fontId="27" fillId="6" borderId="5" xfId="1" applyNumberFormat="1" applyFont="1" applyFill="1" applyBorder="1" applyAlignment="1">
      <alignment horizontal="center" vertical="center"/>
    </xf>
    <xf numFmtId="165" fontId="27" fillId="6" borderId="5" xfId="1" applyNumberFormat="1" applyFont="1" applyFill="1" applyBorder="1" applyAlignment="1">
      <alignment vertical="center"/>
    </xf>
    <xf numFmtId="165" fontId="27" fillId="6" borderId="8" xfId="1" applyNumberFormat="1" applyFont="1" applyFill="1" applyBorder="1" applyAlignment="1">
      <alignment horizontal="center" vertical="center"/>
    </xf>
    <xf numFmtId="168" fontId="27" fillId="6" borderId="9" xfId="1" applyNumberFormat="1" applyFont="1" applyFill="1" applyBorder="1" applyAlignment="1">
      <alignment vertical="center"/>
    </xf>
    <xf numFmtId="165" fontId="27" fillId="0" borderId="0" xfId="1" applyNumberFormat="1" applyFont="1" applyBorder="1" applyAlignment="1">
      <alignment vertical="center"/>
    </xf>
    <xf numFmtId="166" fontId="27" fillId="8" borderId="22" xfId="1" quotePrefix="1" applyNumberFormat="1" applyFont="1" applyFill="1" applyBorder="1" applyAlignment="1">
      <alignment vertical="center"/>
    </xf>
    <xf numFmtId="0" fontId="32" fillId="0" borderId="0" xfId="0" applyFont="1" applyAlignment="1">
      <alignment vertical="top" wrapText="1"/>
    </xf>
    <xf numFmtId="0" fontId="32" fillId="0" borderId="0" xfId="0" applyFont="1" applyAlignment="1">
      <alignment wrapText="1"/>
    </xf>
    <xf numFmtId="0" fontId="33" fillId="0" borderId="0" xfId="0" applyFont="1" applyAlignment="1">
      <alignment vertical="top" wrapText="1"/>
    </xf>
    <xf numFmtId="0" fontId="33" fillId="0" borderId="0" xfId="0" applyFont="1" applyAlignment="1">
      <alignment wrapText="1"/>
    </xf>
    <xf numFmtId="0" fontId="32" fillId="0" borderId="0" xfId="0" applyFont="1" applyAlignment="1">
      <alignment vertical="center" wrapText="1"/>
    </xf>
    <xf numFmtId="165" fontId="32" fillId="0" borderId="0" xfId="1" applyNumberFormat="1" applyFont="1" applyAlignment="1">
      <alignment vertical="center" wrapText="1"/>
    </xf>
    <xf numFmtId="165" fontId="32" fillId="0" borderId="0" xfId="1" applyNumberFormat="1" applyFont="1" applyBorder="1" applyAlignment="1">
      <alignment vertical="center" wrapText="1"/>
    </xf>
    <xf numFmtId="0" fontId="34" fillId="0" borderId="0" xfId="0" applyFont="1" applyAlignment="1">
      <alignment vertical="center" wrapText="1"/>
    </xf>
    <xf numFmtId="165" fontId="34" fillId="0" borderId="0" xfId="1" applyNumberFormat="1" applyFont="1" applyBorder="1" applyAlignment="1">
      <alignment vertical="center" wrapText="1"/>
    </xf>
    <xf numFmtId="166" fontId="24" fillId="8" borderId="21" xfId="1" quotePrefix="1" applyNumberFormat="1" applyFont="1" applyFill="1" applyBorder="1" applyAlignment="1">
      <alignment vertical="center"/>
    </xf>
  </cellXfs>
  <cellStyles count="4">
    <cellStyle name="Incorrecto" xfId="3" builtinId="27"/>
    <cellStyle name="Millares" xfId="1" builtinId="3"/>
    <cellStyle name="Normal" xfId="0" builtinId="0"/>
    <cellStyle name="Porcentaje" xfId="2" builtinId="5"/>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C5581-0C1B-1941-8417-EDDFDA48AE49}">
  <dimension ref="A1:BC142"/>
  <sheetViews>
    <sheetView tabSelected="1" zoomScale="130" zoomScaleNormal="130" workbookViewId="0">
      <pane xSplit="2" ySplit="4" topLeftCell="AZ5" activePane="bottomRight" state="frozen"/>
      <selection pane="topRight" activeCell="C1" sqref="C1"/>
      <selection pane="bottomLeft" activeCell="A7" sqref="A7"/>
      <selection pane="bottomRight" activeCell="BA9" sqref="BA9"/>
    </sheetView>
  </sheetViews>
  <sheetFormatPr baseColWidth="10" defaultColWidth="5.6640625" defaultRowHeight="13" x14ac:dyDescent="0.15"/>
  <cols>
    <col min="1" max="1" width="9.33203125" style="47" customWidth="1"/>
    <col min="2" max="2" width="35.6640625" style="48" bestFit="1" customWidth="1"/>
    <col min="3" max="8" width="10.1640625" style="48" hidden="1" customWidth="1"/>
    <col min="9" max="11" width="11.5" style="48" hidden="1" customWidth="1"/>
    <col min="12" max="13" width="10.1640625" style="48" hidden="1" customWidth="1"/>
    <col min="14" max="18" width="11.5" style="48" hidden="1" customWidth="1"/>
    <col min="19" max="19" width="10.1640625" style="48" hidden="1" customWidth="1"/>
    <col min="20" max="22" width="11.5" style="48" hidden="1" customWidth="1"/>
    <col min="23" max="23" width="16.5" style="48" hidden="1" customWidth="1"/>
    <col min="24" max="28" width="11.5" style="48" hidden="1" customWidth="1"/>
    <col min="29" max="30" width="10.1640625" style="48" hidden="1" customWidth="1"/>
    <col min="31" max="31" width="11.5" style="48" hidden="1" customWidth="1"/>
    <col min="32" max="33" width="10.1640625" style="48" hidden="1" customWidth="1"/>
    <col min="34" max="36" width="11.5" style="48" hidden="1" customWidth="1"/>
    <col min="37" max="37" width="11.1640625" style="48" hidden="1" customWidth="1"/>
    <col min="38" max="38" width="7.33203125" style="48" hidden="1" customWidth="1"/>
    <col min="39" max="39" width="11.1640625" style="48" hidden="1" customWidth="1"/>
    <col min="40" max="40" width="7.1640625" style="48" hidden="1" customWidth="1"/>
    <col min="41" max="41" width="11.1640625" style="48" hidden="1" customWidth="1"/>
    <col min="42" max="42" width="7.1640625" style="48" hidden="1" customWidth="1"/>
    <col min="43" max="44" width="11.1640625" style="48" hidden="1" customWidth="1"/>
    <col min="45" max="51" width="11.1640625" style="50" hidden="1" customWidth="1"/>
    <col min="52" max="53" width="11.1640625" style="50" bestFit="1" customWidth="1"/>
    <col min="54" max="54" width="11.1640625" style="52" customWidth="1"/>
    <col min="55" max="55" width="29.33203125" style="391" customWidth="1"/>
    <col min="56" max="16384" width="5.6640625" style="50"/>
  </cols>
  <sheetData>
    <row r="1" spans="1:55" ht="14" thickBot="1" x14ac:dyDescent="0.2">
      <c r="AH1" s="49"/>
      <c r="AK1" s="49"/>
      <c r="AU1" s="51">
        <f>+AU2/AO2-1</f>
        <v>1.266985981308411</v>
      </c>
    </row>
    <row r="2" spans="1:55" s="57" customFormat="1" ht="20" customHeight="1" thickBot="1" x14ac:dyDescent="0.25">
      <c r="A2" s="53"/>
      <c r="B2" s="54" t="s">
        <v>0</v>
      </c>
      <c r="C2" s="54">
        <f t="shared" ref="C2:H2" si="0">+C66</f>
        <v>135</v>
      </c>
      <c r="D2" s="54">
        <f t="shared" si="0"/>
        <v>147</v>
      </c>
      <c r="E2" s="54">
        <f t="shared" si="0"/>
        <v>160</v>
      </c>
      <c r="F2" s="54">
        <f t="shared" si="0"/>
        <v>176</v>
      </c>
      <c r="G2" s="54">
        <f t="shared" si="0"/>
        <v>193.60000000000002</v>
      </c>
      <c r="H2" s="54">
        <f t="shared" si="0"/>
        <v>193.60000000000002</v>
      </c>
      <c r="I2" s="55">
        <f>+I66</f>
        <v>210</v>
      </c>
      <c r="J2" s="55">
        <f>+J66</f>
        <v>210</v>
      </c>
      <c r="K2" s="55">
        <f>+K66</f>
        <v>210</v>
      </c>
      <c r="L2" s="55">
        <f>+L66</f>
        <v>231</v>
      </c>
      <c r="M2" s="55">
        <f>+M66</f>
        <v>263</v>
      </c>
      <c r="N2" s="55">
        <v>290</v>
      </c>
      <c r="O2" s="55">
        <v>333</v>
      </c>
      <c r="P2" s="55">
        <v>367</v>
      </c>
      <c r="Q2" s="55">
        <v>422</v>
      </c>
      <c r="R2" s="55">
        <v>485.3</v>
      </c>
      <c r="S2" s="55"/>
      <c r="T2" s="55">
        <v>550</v>
      </c>
      <c r="U2" s="55">
        <v>630</v>
      </c>
      <c r="V2" s="55">
        <v>695</v>
      </c>
      <c r="W2" s="55">
        <v>799</v>
      </c>
      <c r="X2" s="55">
        <v>860</v>
      </c>
      <c r="Y2" s="55">
        <v>945</v>
      </c>
      <c r="Z2" s="55">
        <v>1085</v>
      </c>
      <c r="AA2" s="55">
        <v>1195</v>
      </c>
      <c r="AB2" s="55">
        <v>1370</v>
      </c>
      <c r="AC2" s="55">
        <v>1500</v>
      </c>
      <c r="AD2" s="55">
        <v>1725</v>
      </c>
      <c r="AE2" s="55">
        <v>2000</v>
      </c>
      <c r="AF2" s="55">
        <v>2500</v>
      </c>
      <c r="AG2" s="56">
        <v>3200</v>
      </c>
      <c r="AH2" s="349">
        <v>4025</v>
      </c>
      <c r="AI2" s="350">
        <v>4550</v>
      </c>
      <c r="AJ2" s="351">
        <v>5130</v>
      </c>
      <c r="AK2" s="349">
        <v>5900</v>
      </c>
      <c r="AL2" s="352"/>
      <c r="AM2" s="353">
        <f>+AK2*1.15</f>
        <v>6784.9999999999991</v>
      </c>
      <c r="AN2" s="354"/>
      <c r="AO2" s="353">
        <v>8560</v>
      </c>
      <c r="AP2" s="354"/>
      <c r="AQ2" s="353">
        <v>10150</v>
      </c>
      <c r="AR2" s="353">
        <v>11980</v>
      </c>
      <c r="AS2" s="353">
        <f>+AR2*(1+AS3)</f>
        <v>13669.18</v>
      </c>
      <c r="AT2" s="353">
        <v>16700</v>
      </c>
      <c r="AU2" s="353">
        <f>+AT2*(1+$AU$3)</f>
        <v>19405.399999999998</v>
      </c>
      <c r="AV2" s="353">
        <v>23800</v>
      </c>
      <c r="AW2" s="350">
        <f>+AV2*1.08-4</f>
        <v>25700</v>
      </c>
      <c r="AX2" s="350">
        <f>+AW2*(1+AX$3)-84</f>
        <v>28700.000000000004</v>
      </c>
      <c r="AY2" s="350">
        <v>33400</v>
      </c>
      <c r="AZ2" s="350">
        <v>40000</v>
      </c>
      <c r="BA2" s="350">
        <f>+AZ2*1.15</f>
        <v>46000</v>
      </c>
      <c r="BB2" s="85">
        <f>+BA2/AZ2-1</f>
        <v>0.14999999999999991</v>
      </c>
      <c r="BC2" s="392"/>
    </row>
    <row r="3" spans="1:55" s="63" customFormat="1" ht="15" customHeight="1" x14ac:dyDescent="0.2">
      <c r="A3" s="47"/>
      <c r="B3" s="58" t="s">
        <v>1</v>
      </c>
      <c r="C3" s="58"/>
      <c r="D3" s="59">
        <f>(+D2-C2)/C2</f>
        <v>8.8888888888888892E-2</v>
      </c>
      <c r="E3" s="59">
        <f>(+E2-D2)/D2</f>
        <v>8.8435374149659865E-2</v>
      </c>
      <c r="F3" s="59">
        <f>(+F2-E2)/E2</f>
        <v>0.1</v>
      </c>
      <c r="G3" s="59">
        <v>0.1</v>
      </c>
      <c r="H3" s="58">
        <v>0</v>
      </c>
      <c r="I3" s="58">
        <v>0</v>
      </c>
      <c r="J3" s="58">
        <v>0</v>
      </c>
      <c r="K3" s="58">
        <v>0</v>
      </c>
      <c r="L3" s="59">
        <v>0.1</v>
      </c>
      <c r="M3" s="59">
        <v>0.15</v>
      </c>
      <c r="N3" s="59">
        <v>0.1</v>
      </c>
      <c r="O3" s="59">
        <f>+O2/N2-1</f>
        <v>0.14827586206896548</v>
      </c>
      <c r="P3" s="59">
        <f>+P2/O2-1</f>
        <v>0.10210210210210202</v>
      </c>
      <c r="Q3" s="59">
        <f>+Q2/P2-1</f>
        <v>0.14986376021798375</v>
      </c>
      <c r="R3" s="59">
        <f>+R2/Q2-1</f>
        <v>0.15000000000000013</v>
      </c>
      <c r="S3" s="59"/>
      <c r="T3" s="59">
        <f>+T2/R2-1</f>
        <v>0.13331959612610755</v>
      </c>
      <c r="U3" s="59">
        <f t="shared" ref="U3:AJ3" si="1">+U2/T2-1</f>
        <v>0.1454545454545455</v>
      </c>
      <c r="V3" s="59">
        <f t="shared" si="1"/>
        <v>0.10317460317460325</v>
      </c>
      <c r="W3" s="59">
        <f t="shared" si="1"/>
        <v>0.14964028776978422</v>
      </c>
      <c r="X3" s="59">
        <f t="shared" si="1"/>
        <v>7.6345431789737184E-2</v>
      </c>
      <c r="Y3" s="59">
        <f t="shared" si="1"/>
        <v>9.8837209302325535E-2</v>
      </c>
      <c r="Z3" s="59">
        <f t="shared" si="1"/>
        <v>0.14814814814814814</v>
      </c>
      <c r="AA3" s="59">
        <f t="shared" si="1"/>
        <v>0.10138248847926268</v>
      </c>
      <c r="AB3" s="59">
        <f t="shared" si="1"/>
        <v>0.14644351464435146</v>
      </c>
      <c r="AC3" s="60">
        <f t="shared" si="1"/>
        <v>9.4890510948905105E-2</v>
      </c>
      <c r="AD3" s="60">
        <f t="shared" si="1"/>
        <v>0.14999999999999991</v>
      </c>
      <c r="AE3" s="60">
        <f t="shared" si="1"/>
        <v>0.15942028985507251</v>
      </c>
      <c r="AF3" s="60">
        <f t="shared" si="1"/>
        <v>0.25</v>
      </c>
      <c r="AG3" s="61">
        <f t="shared" si="1"/>
        <v>0.28000000000000003</v>
      </c>
      <c r="AH3" s="355">
        <f t="shared" si="1"/>
        <v>0.2578125</v>
      </c>
      <c r="AI3" s="356">
        <f t="shared" si="1"/>
        <v>0.13043478260869557</v>
      </c>
      <c r="AJ3" s="357">
        <f t="shared" si="1"/>
        <v>0.12747252747252746</v>
      </c>
      <c r="AK3" s="355">
        <f>(AK2/AJ2)-1</f>
        <v>0.15009746588693962</v>
      </c>
      <c r="AL3" s="358"/>
      <c r="AM3" s="359">
        <v>0.16</v>
      </c>
      <c r="AN3" s="360"/>
      <c r="AO3" s="359">
        <f>+AO2/AM2-1</f>
        <v>0.26160648489314675</v>
      </c>
      <c r="AP3" s="360"/>
      <c r="AQ3" s="361">
        <f>+AQ2/AO2-1</f>
        <v>0.18574766355140193</v>
      </c>
      <c r="AR3" s="361">
        <f>+AR2/AQ2-1</f>
        <v>0.18029556650246303</v>
      </c>
      <c r="AS3" s="361">
        <v>0.14099999999999999</v>
      </c>
      <c r="AT3" s="361">
        <f>+AT2/AS2-1</f>
        <v>0.22172654102148037</v>
      </c>
      <c r="AU3" s="361">
        <v>0.16200000000000001</v>
      </c>
      <c r="AV3" s="361">
        <v>0.23</v>
      </c>
      <c r="AW3" s="362">
        <v>0.08</v>
      </c>
      <c r="AX3" s="362">
        <v>0.12</v>
      </c>
      <c r="AY3" s="362">
        <v>0.16</v>
      </c>
      <c r="AZ3" s="362">
        <f>+AZ2/AY2-1</f>
        <v>0.19760479041916157</v>
      </c>
      <c r="BA3" s="362">
        <f>+BA2/AZ2-1</f>
        <v>0.14999999999999991</v>
      </c>
      <c r="BB3" s="62"/>
      <c r="BC3" s="393"/>
    </row>
    <row r="4" spans="1:55" s="74" customFormat="1" ht="26.25" customHeight="1" thickBot="1" x14ac:dyDescent="0.25">
      <c r="A4" s="64" t="s">
        <v>158</v>
      </c>
      <c r="B4" s="65"/>
      <c r="C4" s="66" t="s">
        <v>2</v>
      </c>
      <c r="D4" s="66" t="s">
        <v>3</v>
      </c>
      <c r="E4" s="66" t="s">
        <v>4</v>
      </c>
      <c r="F4" s="66" t="s">
        <v>5</v>
      </c>
      <c r="G4" s="66" t="s">
        <v>6</v>
      </c>
      <c r="H4" s="66" t="s">
        <v>7</v>
      </c>
      <c r="I4" s="66" t="s">
        <v>8</v>
      </c>
      <c r="J4" s="66" t="s">
        <v>9</v>
      </c>
      <c r="K4" s="66" t="s">
        <v>10</v>
      </c>
      <c r="L4" s="66" t="s">
        <v>11</v>
      </c>
      <c r="M4" s="66" t="s">
        <v>12</v>
      </c>
      <c r="N4" s="66" t="s">
        <v>13</v>
      </c>
      <c r="O4" s="66" t="s">
        <v>14</v>
      </c>
      <c r="P4" s="66" t="s">
        <v>15</v>
      </c>
      <c r="Q4" s="66" t="s">
        <v>16</v>
      </c>
      <c r="R4" s="66" t="s">
        <v>17</v>
      </c>
      <c r="S4" s="66"/>
      <c r="T4" s="66" t="s">
        <v>18</v>
      </c>
      <c r="U4" s="66" t="s">
        <v>19</v>
      </c>
      <c r="V4" s="66" t="s">
        <v>20</v>
      </c>
      <c r="W4" s="66" t="s">
        <v>21</v>
      </c>
      <c r="X4" s="66" t="s">
        <v>22</v>
      </c>
      <c r="Y4" s="66" t="s">
        <v>23</v>
      </c>
      <c r="Z4" s="66" t="s">
        <v>24</v>
      </c>
      <c r="AA4" s="66" t="s">
        <v>25</v>
      </c>
      <c r="AB4" s="66" t="s">
        <v>26</v>
      </c>
      <c r="AC4" s="66" t="s">
        <v>27</v>
      </c>
      <c r="AD4" s="66" t="s">
        <v>28</v>
      </c>
      <c r="AE4" s="66" t="s">
        <v>29</v>
      </c>
      <c r="AF4" s="66" t="s">
        <v>30</v>
      </c>
      <c r="AG4" s="67" t="s">
        <v>31</v>
      </c>
      <c r="AH4" s="68" t="s">
        <v>32</v>
      </c>
      <c r="AI4" s="69" t="s">
        <v>33</v>
      </c>
      <c r="AJ4" s="67" t="s">
        <v>34</v>
      </c>
      <c r="AK4" s="70" t="s">
        <v>35</v>
      </c>
      <c r="AL4" s="71"/>
      <c r="AM4" s="72" t="s">
        <v>36</v>
      </c>
      <c r="AN4" s="65"/>
      <c r="AO4" s="72" t="s">
        <v>37</v>
      </c>
      <c r="AP4" s="65"/>
      <c r="AQ4" s="72" t="s">
        <v>38</v>
      </c>
      <c r="AR4" s="72" t="s">
        <v>99</v>
      </c>
      <c r="AS4" s="72" t="s">
        <v>101</v>
      </c>
      <c r="AT4" s="72" t="s">
        <v>102</v>
      </c>
      <c r="AU4" s="72" t="s">
        <v>103</v>
      </c>
      <c r="AV4" s="72" t="s">
        <v>104</v>
      </c>
      <c r="AW4" s="314" t="s">
        <v>105</v>
      </c>
      <c r="AX4" s="314" t="s">
        <v>159</v>
      </c>
      <c r="AY4" s="314" t="s">
        <v>160</v>
      </c>
      <c r="AZ4" s="314" t="s">
        <v>163</v>
      </c>
      <c r="BA4" s="314" t="s">
        <v>164</v>
      </c>
      <c r="BB4" s="73"/>
      <c r="BC4" s="390"/>
    </row>
    <row r="5" spans="1:55" s="86" customFormat="1" ht="18" customHeight="1" thickBot="1" x14ac:dyDescent="0.25">
      <c r="A5" s="75"/>
      <c r="B5" s="76" t="s">
        <v>39</v>
      </c>
      <c r="C5" s="77"/>
      <c r="D5" s="78"/>
      <c r="E5" s="78">
        <v>200</v>
      </c>
      <c r="F5" s="78">
        <v>200</v>
      </c>
      <c r="G5" s="78">
        <v>200</v>
      </c>
      <c r="H5" s="78">
        <v>200</v>
      </c>
      <c r="I5" s="78">
        <v>200</v>
      </c>
      <c r="J5" s="78">
        <v>200</v>
      </c>
      <c r="K5" s="78">
        <v>200</v>
      </c>
      <c r="L5" s="78">
        <v>200</v>
      </c>
      <c r="M5" s="78">
        <v>250</v>
      </c>
      <c r="N5" s="79">
        <v>300</v>
      </c>
      <c r="O5" s="79">
        <v>350</v>
      </c>
      <c r="P5" s="79">
        <v>400</v>
      </c>
      <c r="Q5" s="79">
        <v>450</v>
      </c>
      <c r="R5" s="79">
        <v>500</v>
      </c>
      <c r="S5" s="79">
        <v>450</v>
      </c>
      <c r="T5" s="79">
        <v>600</v>
      </c>
      <c r="U5" s="79">
        <v>700</v>
      </c>
      <c r="V5" s="79">
        <v>800</v>
      </c>
      <c r="W5" s="79">
        <v>900</v>
      </c>
      <c r="X5" s="79">
        <v>1000</v>
      </c>
      <c r="Y5" s="79">
        <v>1100</v>
      </c>
      <c r="Z5" s="79">
        <v>1250</v>
      </c>
      <c r="AA5" s="79">
        <v>1400</v>
      </c>
      <c r="AB5" s="79">
        <v>1600</v>
      </c>
      <c r="AC5" s="79">
        <v>1750</v>
      </c>
      <c r="AD5" s="79">
        <v>2000</v>
      </c>
      <c r="AE5" s="79">
        <v>2400</v>
      </c>
      <c r="AF5" s="79">
        <v>3000</v>
      </c>
      <c r="AG5" s="80">
        <v>500</v>
      </c>
      <c r="AH5" s="81">
        <v>500</v>
      </c>
      <c r="AI5" s="82">
        <v>550</v>
      </c>
      <c r="AJ5" s="80">
        <v>650</v>
      </c>
      <c r="AK5" s="81">
        <v>750</v>
      </c>
      <c r="AL5" s="83">
        <f>(AK5/AJ5)-1</f>
        <v>0.15384615384615374</v>
      </c>
      <c r="AM5" s="79">
        <v>900</v>
      </c>
      <c r="AN5" s="84">
        <f>+AM5/AK5-1</f>
        <v>0.19999999999999996</v>
      </c>
      <c r="AO5" s="79">
        <v>1100</v>
      </c>
      <c r="AP5" s="84">
        <f>+AO5/AM5-1</f>
        <v>0.22222222222222232</v>
      </c>
      <c r="AQ5" s="79">
        <v>1300</v>
      </c>
      <c r="AR5" s="79">
        <v>1800</v>
      </c>
      <c r="AS5" s="79">
        <v>2100</v>
      </c>
      <c r="AT5" s="79">
        <v>2600</v>
      </c>
      <c r="AU5" s="79">
        <v>3000</v>
      </c>
      <c r="AV5" s="79">
        <v>3800</v>
      </c>
      <c r="AW5" s="82">
        <f>+AV5*(1+$AW$3)</f>
        <v>4104</v>
      </c>
      <c r="AX5" s="82">
        <f>+AW5*(1+AX$3)</f>
        <v>4596.4800000000005</v>
      </c>
      <c r="AY5" s="315">
        <f>+AX5*(1+AY$3)+2</f>
        <v>5333.9168</v>
      </c>
      <c r="AZ5" s="315">
        <f>+AY5*(1+AZ$3)</f>
        <v>6387.9243113772445</v>
      </c>
      <c r="BA5" s="315">
        <v>8000</v>
      </c>
      <c r="BB5" s="85">
        <f>+BA5/AZ5-1</f>
        <v>0.25236299148873131</v>
      </c>
      <c r="BC5" s="394"/>
    </row>
    <row r="6" spans="1:55" s="86" customFormat="1" ht="18" customHeight="1" x14ac:dyDescent="0.2">
      <c r="A6" s="87">
        <v>5</v>
      </c>
      <c r="B6" s="88" t="s">
        <v>40</v>
      </c>
      <c r="C6" s="89"/>
      <c r="D6" s="89"/>
      <c r="E6" s="89"/>
      <c r="F6" s="89"/>
      <c r="G6" s="89"/>
      <c r="H6" s="89"/>
      <c r="I6" s="89"/>
      <c r="J6" s="89"/>
      <c r="K6" s="89"/>
      <c r="L6" s="89"/>
      <c r="M6" s="89"/>
      <c r="N6" s="90"/>
      <c r="O6" s="90"/>
      <c r="P6" s="90"/>
      <c r="Q6" s="90"/>
      <c r="R6" s="90"/>
      <c r="S6" s="90"/>
      <c r="T6" s="90"/>
      <c r="U6" s="90"/>
      <c r="V6" s="90"/>
      <c r="W6" s="90"/>
      <c r="X6" s="90"/>
      <c r="Y6" s="90"/>
      <c r="Z6" s="90"/>
      <c r="AA6" s="90"/>
      <c r="AB6" s="90"/>
      <c r="AC6" s="90"/>
      <c r="AD6" s="90"/>
      <c r="AE6" s="90"/>
      <c r="AF6" s="90">
        <f>+AG6</f>
        <v>2000</v>
      </c>
      <c r="AG6" s="90">
        <f>+AH6</f>
        <v>2000</v>
      </c>
      <c r="AH6" s="91">
        <v>2000</v>
      </c>
      <c r="AI6" s="90">
        <f>+AH6</f>
        <v>2000</v>
      </c>
      <c r="AJ6" s="90">
        <f>+AI6</f>
        <v>2000</v>
      </c>
      <c r="AK6" s="91">
        <v>4500</v>
      </c>
      <c r="AL6" s="92">
        <f>(AK6/AJ6)-1</f>
        <v>1.25</v>
      </c>
      <c r="AM6" s="90">
        <v>8000</v>
      </c>
      <c r="AN6" s="93">
        <f>+AM6/AK6-1</f>
        <v>0.77777777777777768</v>
      </c>
      <c r="AO6" s="90">
        <f>+AO8*0.5</f>
        <v>9500</v>
      </c>
      <c r="AP6" s="93">
        <f>+AO6/AM6-1</f>
        <v>0.1875</v>
      </c>
      <c r="AQ6" s="90">
        <v>12000</v>
      </c>
      <c r="AR6" s="90">
        <v>14500</v>
      </c>
      <c r="AS6" s="90">
        <v>19000</v>
      </c>
      <c r="AT6" s="90">
        <v>24000</v>
      </c>
      <c r="AU6" s="90">
        <v>28000</v>
      </c>
      <c r="AV6" s="90">
        <v>35000</v>
      </c>
      <c r="AW6" s="316">
        <v>41500</v>
      </c>
      <c r="AX6" s="316">
        <v>49000</v>
      </c>
      <c r="AY6" s="91">
        <v>60000</v>
      </c>
      <c r="AZ6" s="91">
        <v>75000</v>
      </c>
      <c r="BA6" s="91">
        <v>93000</v>
      </c>
      <c r="BB6" s="94">
        <f>+BA6/AZ6-1</f>
        <v>0.24</v>
      </c>
      <c r="BC6" s="394"/>
    </row>
    <row r="7" spans="1:55" s="86" customFormat="1" ht="18" customHeight="1" thickBot="1" x14ac:dyDescent="0.25">
      <c r="A7" s="95"/>
      <c r="B7" s="96" t="s">
        <v>45</v>
      </c>
      <c r="C7" s="97"/>
      <c r="D7" s="97"/>
      <c r="E7" s="97"/>
      <c r="F7" s="97"/>
      <c r="G7" s="97"/>
      <c r="H7" s="97"/>
      <c r="I7" s="97"/>
      <c r="J7" s="97"/>
      <c r="K7" s="97"/>
      <c r="L7" s="97"/>
      <c r="M7" s="97"/>
      <c r="N7" s="98"/>
      <c r="O7" s="98"/>
      <c r="P7" s="98"/>
      <c r="Q7" s="98"/>
      <c r="R7" s="98"/>
      <c r="S7" s="98"/>
      <c r="T7" s="98"/>
      <c r="U7" s="98"/>
      <c r="V7" s="98"/>
      <c r="W7" s="98"/>
      <c r="X7" s="98"/>
      <c r="Y7" s="98"/>
      <c r="Z7" s="98"/>
      <c r="AA7" s="98"/>
      <c r="AB7" s="98"/>
      <c r="AC7" s="98"/>
      <c r="AD7" s="98"/>
      <c r="AE7" s="98"/>
      <c r="AF7" s="98"/>
      <c r="AG7" s="98"/>
      <c r="AH7" s="99">
        <f>+AH6/AH2</f>
        <v>0.49689440993788819</v>
      </c>
      <c r="AI7" s="98"/>
      <c r="AJ7" s="98"/>
      <c r="AK7" s="99">
        <f>+AK6/AK2</f>
        <v>0.76271186440677963</v>
      </c>
      <c r="AL7" s="100"/>
      <c r="AM7" s="101">
        <f>+AM6/AM2</f>
        <v>1.1790714812085483</v>
      </c>
      <c r="AN7" s="102"/>
      <c r="AO7" s="101">
        <f>+AO6/AO2</f>
        <v>1.1098130841121496</v>
      </c>
      <c r="AP7" s="102"/>
      <c r="AQ7" s="101">
        <f t="shared" ref="AQ7:AY7" si="2">+AQ6/AQ2</f>
        <v>1.1822660098522169</v>
      </c>
      <c r="AR7" s="101">
        <f t="shared" si="2"/>
        <v>1.2103505843071787</v>
      </c>
      <c r="AS7" s="101">
        <f t="shared" si="2"/>
        <v>1.3899882802040795</v>
      </c>
      <c r="AT7" s="101">
        <f t="shared" si="2"/>
        <v>1.437125748502994</v>
      </c>
      <c r="AU7" s="101">
        <f t="shared" si="2"/>
        <v>1.4428973378544119</v>
      </c>
      <c r="AV7" s="101">
        <f t="shared" si="2"/>
        <v>1.4705882352941178</v>
      </c>
      <c r="AW7" s="317">
        <f t="shared" si="2"/>
        <v>1.6147859922178989</v>
      </c>
      <c r="AX7" s="317">
        <f t="shared" si="2"/>
        <v>1.7073170731707314</v>
      </c>
      <c r="AY7" s="318">
        <f t="shared" si="2"/>
        <v>1.7964071856287425</v>
      </c>
      <c r="AZ7" s="318">
        <f>+AZ6/AZ2</f>
        <v>1.875</v>
      </c>
      <c r="BA7" s="318">
        <f>+BA6/BA2</f>
        <v>2.0217391304347827</v>
      </c>
      <c r="BB7" s="103"/>
      <c r="BC7" s="394"/>
    </row>
    <row r="8" spans="1:55" s="86" customFormat="1" ht="18" customHeight="1" x14ac:dyDescent="0.2">
      <c r="A8" s="104">
        <v>10</v>
      </c>
      <c r="B8" s="105" t="s">
        <v>41</v>
      </c>
      <c r="C8" s="106"/>
      <c r="D8" s="106"/>
      <c r="E8" s="106">
        <v>320</v>
      </c>
      <c r="F8" s="106">
        <v>320</v>
      </c>
      <c r="G8" s="106">
        <v>350</v>
      </c>
      <c r="H8" s="106">
        <f>+G8</f>
        <v>350</v>
      </c>
      <c r="I8" s="106">
        <f>+H8</f>
        <v>350</v>
      </c>
      <c r="J8" s="106">
        <f>+I8</f>
        <v>350</v>
      </c>
      <c r="K8" s="106">
        <v>400</v>
      </c>
      <c r="L8" s="106">
        <v>500</v>
      </c>
      <c r="M8" s="106">
        <v>600</v>
      </c>
      <c r="N8" s="106">
        <v>650</v>
      </c>
      <c r="O8" s="106">
        <v>750</v>
      </c>
      <c r="P8" s="106">
        <v>850</v>
      </c>
      <c r="Q8" s="106">
        <v>1000</v>
      </c>
      <c r="R8" s="106">
        <v>1200</v>
      </c>
      <c r="S8" s="106">
        <v>1000</v>
      </c>
      <c r="T8" s="106">
        <v>1350</v>
      </c>
      <c r="U8" s="106">
        <v>1500</v>
      </c>
      <c r="V8" s="106">
        <v>1650</v>
      </c>
      <c r="W8" s="107">
        <v>1900</v>
      </c>
      <c r="X8" s="107">
        <v>2100</v>
      </c>
      <c r="Y8" s="107">
        <v>2300</v>
      </c>
      <c r="Z8" s="107">
        <v>2500</v>
      </c>
      <c r="AA8" s="107">
        <v>2750</v>
      </c>
      <c r="AB8" s="107">
        <v>2750</v>
      </c>
      <c r="AC8" s="107">
        <v>3200</v>
      </c>
      <c r="AD8" s="107">
        <v>3700</v>
      </c>
      <c r="AE8" s="107">
        <v>4500</v>
      </c>
      <c r="AF8" s="107">
        <v>5500</v>
      </c>
      <c r="AG8" s="107">
        <v>6500</v>
      </c>
      <c r="AH8" s="108">
        <v>8100</v>
      </c>
      <c r="AI8" s="107">
        <v>9200</v>
      </c>
      <c r="AJ8" s="107">
        <v>10500</v>
      </c>
      <c r="AK8" s="108">
        <v>13000</v>
      </c>
      <c r="AL8" s="109">
        <f>(AK8/AJ8)-1</f>
        <v>0.23809523809523814</v>
      </c>
      <c r="AM8" s="107">
        <v>16000</v>
      </c>
      <c r="AN8" s="110">
        <f>+AM8/AK8-1</f>
        <v>0.23076923076923084</v>
      </c>
      <c r="AO8" s="107">
        <v>19000</v>
      </c>
      <c r="AP8" s="110">
        <f>+AO8/AM8-1</f>
        <v>0.1875</v>
      </c>
      <c r="AQ8" s="107">
        <v>24500</v>
      </c>
      <c r="AR8" s="107">
        <v>31500</v>
      </c>
      <c r="AS8" s="107">
        <v>39000</v>
      </c>
      <c r="AT8" s="107">
        <v>52500</v>
      </c>
      <c r="AU8" s="107">
        <v>64000</v>
      </c>
      <c r="AV8" s="107">
        <f>+AU8*(1+$AV$3+0.07)</f>
        <v>83200</v>
      </c>
      <c r="AW8" s="319">
        <v>98500</v>
      </c>
      <c r="AX8" s="319">
        <v>117000</v>
      </c>
      <c r="AY8" s="108">
        <v>149000</v>
      </c>
      <c r="AZ8" s="108">
        <v>190000</v>
      </c>
      <c r="BA8" s="399">
        <v>245000</v>
      </c>
      <c r="BB8" s="111">
        <f>+BA8/AZ8-1</f>
        <v>0.28947368421052633</v>
      </c>
      <c r="BC8" s="394"/>
    </row>
    <row r="9" spans="1:55" x14ac:dyDescent="0.15">
      <c r="A9" s="112"/>
      <c r="B9" s="113" t="s">
        <v>45</v>
      </c>
      <c r="C9" s="114"/>
      <c r="D9" s="114"/>
      <c r="E9" s="114"/>
      <c r="F9" s="114"/>
      <c r="G9" s="114"/>
      <c r="H9" s="114"/>
      <c r="I9" s="114"/>
      <c r="J9" s="114"/>
      <c r="K9" s="114"/>
      <c r="L9" s="114"/>
      <c r="M9" s="114"/>
      <c r="N9" s="114"/>
      <c r="O9" s="114"/>
      <c r="P9" s="114"/>
      <c r="Q9" s="114"/>
      <c r="R9" s="114"/>
      <c r="S9" s="114"/>
      <c r="T9" s="114"/>
      <c r="U9" s="114"/>
      <c r="V9" s="114"/>
      <c r="W9" s="115"/>
      <c r="X9" s="115"/>
      <c r="Y9" s="115"/>
      <c r="Z9" s="115"/>
      <c r="AA9" s="115"/>
      <c r="AB9" s="115"/>
      <c r="AC9" s="115"/>
      <c r="AD9" s="115"/>
      <c r="AE9" s="115"/>
      <c r="AF9" s="115">
        <f t="shared" ref="AF9:AK9" si="3">+AF8/AF2</f>
        <v>2.2000000000000002</v>
      </c>
      <c r="AG9" s="115">
        <f t="shared" si="3"/>
        <v>2.03125</v>
      </c>
      <c r="AH9" s="116">
        <f t="shared" si="3"/>
        <v>2.012422360248447</v>
      </c>
      <c r="AI9" s="115">
        <f t="shared" si="3"/>
        <v>2.0219780219780219</v>
      </c>
      <c r="AJ9" s="115">
        <f t="shared" si="3"/>
        <v>2.0467836257309941</v>
      </c>
      <c r="AK9" s="116">
        <f t="shared" si="3"/>
        <v>2.2033898305084745</v>
      </c>
      <c r="AL9" s="115"/>
      <c r="AM9" s="115">
        <f>+AM8/AM2</f>
        <v>2.3581429624170966</v>
      </c>
      <c r="AN9" s="114"/>
      <c r="AO9" s="115">
        <f>+AO8/AO2</f>
        <v>2.2196261682242993</v>
      </c>
      <c r="AP9" s="114"/>
      <c r="AQ9" s="115">
        <f t="shared" ref="AQ9:AY9" si="4">+AQ8/AQ2</f>
        <v>2.4137931034482758</v>
      </c>
      <c r="AR9" s="115">
        <f t="shared" si="4"/>
        <v>2.629382303839733</v>
      </c>
      <c r="AS9" s="115">
        <f t="shared" si="4"/>
        <v>2.8531338383136369</v>
      </c>
      <c r="AT9" s="115">
        <f t="shared" si="4"/>
        <v>3.1437125748502992</v>
      </c>
      <c r="AU9" s="115">
        <f t="shared" si="4"/>
        <v>3.2980510579529412</v>
      </c>
      <c r="AV9" s="115">
        <f t="shared" si="4"/>
        <v>3.4957983193277311</v>
      </c>
      <c r="AW9" s="320">
        <f t="shared" si="4"/>
        <v>3.8326848249027239</v>
      </c>
      <c r="AX9" s="320">
        <f t="shared" si="4"/>
        <v>4.0766550522648082</v>
      </c>
      <c r="AY9" s="321">
        <f t="shared" si="4"/>
        <v>4.4610778443113777</v>
      </c>
      <c r="AZ9" s="321">
        <f>+AZ8/AZ2</f>
        <v>4.75</v>
      </c>
      <c r="BA9" s="321">
        <f>+BA8/BA2</f>
        <v>5.3260869565217392</v>
      </c>
      <c r="BB9" s="117"/>
    </row>
    <row r="10" spans="1:55" ht="14" thickBot="1" x14ac:dyDescent="0.2">
      <c r="A10" s="118"/>
      <c r="B10" s="119"/>
      <c r="C10" s="120"/>
      <c r="D10" s="120"/>
      <c r="E10" s="120"/>
      <c r="F10" s="120"/>
      <c r="G10" s="120"/>
      <c r="H10" s="120"/>
      <c r="I10" s="120"/>
      <c r="J10" s="120"/>
      <c r="K10" s="120"/>
      <c r="L10" s="120"/>
      <c r="M10" s="120"/>
      <c r="N10" s="120"/>
      <c r="O10" s="120"/>
      <c r="P10" s="120"/>
      <c r="Q10" s="120"/>
      <c r="R10" s="120"/>
      <c r="S10" s="120"/>
      <c r="T10" s="120"/>
      <c r="U10" s="120"/>
      <c r="V10" s="120"/>
      <c r="W10" s="121"/>
      <c r="X10" s="121"/>
      <c r="Y10" s="121"/>
      <c r="Z10" s="121"/>
      <c r="AA10" s="121"/>
      <c r="AB10" s="121"/>
      <c r="AC10" s="121"/>
      <c r="AD10" s="121"/>
      <c r="AE10" s="121"/>
      <c r="AF10" s="121"/>
      <c r="AG10" s="121"/>
      <c r="AH10" s="122">
        <f>+AH8/AH11</f>
        <v>0.26129032258064516</v>
      </c>
      <c r="AI10" s="121"/>
      <c r="AJ10" s="121"/>
      <c r="AK10" s="122">
        <f>+AK8/AK11</f>
        <v>0.28888888888888886</v>
      </c>
      <c r="AL10" s="121"/>
      <c r="AM10" s="121"/>
      <c r="AN10" s="120"/>
      <c r="AO10" s="123">
        <f>+AO8/AO11</f>
        <v>0.32203389830508472</v>
      </c>
      <c r="AP10" s="120"/>
      <c r="AQ10" s="123">
        <f t="shared" ref="AQ10:AY10" si="5">+AQ8/AQ11</f>
        <v>0.39516129032258063</v>
      </c>
      <c r="AR10" s="123">
        <f t="shared" si="5"/>
        <v>0.42</v>
      </c>
      <c r="AS10" s="123">
        <f t="shared" si="5"/>
        <v>0.45882352941176469</v>
      </c>
      <c r="AT10" s="123">
        <f t="shared" si="5"/>
        <v>0.5</v>
      </c>
      <c r="AU10" s="123">
        <f t="shared" si="5"/>
        <v>0.52459016393442626</v>
      </c>
      <c r="AV10" s="123">
        <f t="shared" si="5"/>
        <v>0.52327044025157232</v>
      </c>
      <c r="AW10" s="322">
        <f t="shared" si="5"/>
        <v>0.52116402116402116</v>
      </c>
      <c r="AX10" s="322">
        <f t="shared" si="5"/>
        <v>0.52</v>
      </c>
      <c r="AY10" s="122">
        <f t="shared" si="5"/>
        <v>0.54379562043795615</v>
      </c>
      <c r="AZ10" s="122">
        <f>+AZ8/AZ11</f>
        <v>0.55882352941176472</v>
      </c>
      <c r="BA10" s="122">
        <f>+BA8/BA11</f>
        <v>0.62820512820512819</v>
      </c>
      <c r="BB10" s="124"/>
    </row>
    <row r="11" spans="1:55" s="86" customFormat="1" x14ac:dyDescent="0.2">
      <c r="A11" s="104">
        <v>10</v>
      </c>
      <c r="B11" s="105" t="s">
        <v>42</v>
      </c>
      <c r="C11" s="106">
        <v>1000</v>
      </c>
      <c r="D11" s="106">
        <v>1100</v>
      </c>
      <c r="E11" s="106">
        <v>1200</v>
      </c>
      <c r="F11" s="106">
        <v>1400</v>
      </c>
      <c r="G11" s="106">
        <v>1400</v>
      </c>
      <c r="H11" s="106">
        <f>+G11</f>
        <v>1400</v>
      </c>
      <c r="I11" s="106">
        <v>1600</v>
      </c>
      <c r="J11" s="106">
        <v>1600</v>
      </c>
      <c r="K11" s="106">
        <v>1600</v>
      </c>
      <c r="L11" s="106">
        <v>1800</v>
      </c>
      <c r="M11" s="106">
        <v>2000</v>
      </c>
      <c r="N11" s="106">
        <v>2200</v>
      </c>
      <c r="O11" s="106">
        <v>2500</v>
      </c>
      <c r="P11" s="106">
        <v>2900</v>
      </c>
      <c r="Q11" s="106">
        <v>3500</v>
      </c>
      <c r="R11" s="106">
        <v>4200</v>
      </c>
      <c r="S11" s="106">
        <v>3500</v>
      </c>
      <c r="T11" s="106">
        <v>5000</v>
      </c>
      <c r="U11" s="106">
        <v>6000</v>
      </c>
      <c r="V11" s="106">
        <v>7000</v>
      </c>
      <c r="W11" s="106">
        <v>8000</v>
      </c>
      <c r="X11" s="106">
        <v>8500</v>
      </c>
      <c r="Y11" s="106">
        <v>9200</v>
      </c>
      <c r="Z11" s="106">
        <v>10000</v>
      </c>
      <c r="AA11" s="106">
        <v>11000</v>
      </c>
      <c r="AB11" s="106">
        <v>11000</v>
      </c>
      <c r="AC11" s="106">
        <v>12500</v>
      </c>
      <c r="AD11" s="106">
        <v>14500</v>
      </c>
      <c r="AE11" s="106">
        <v>17500</v>
      </c>
      <c r="AF11" s="106">
        <v>21000</v>
      </c>
      <c r="AG11" s="106">
        <v>25000</v>
      </c>
      <c r="AH11" s="108">
        <v>31000</v>
      </c>
      <c r="AI11" s="107">
        <v>35000</v>
      </c>
      <c r="AJ11" s="107">
        <v>40000</v>
      </c>
      <c r="AK11" s="108">
        <v>45000</v>
      </c>
      <c r="AL11" s="109">
        <f>(AK11/AJ11)-1</f>
        <v>0.125</v>
      </c>
      <c r="AM11" s="107">
        <v>50000</v>
      </c>
      <c r="AN11" s="110">
        <f>+AM11/AK11-1</f>
        <v>0.11111111111111116</v>
      </c>
      <c r="AO11" s="107">
        <v>59000</v>
      </c>
      <c r="AP11" s="110">
        <f>+AO11/AM11-1</f>
        <v>0.17999999999999994</v>
      </c>
      <c r="AQ11" s="107">
        <v>62000</v>
      </c>
      <c r="AR11" s="107">
        <v>75000</v>
      </c>
      <c r="AS11" s="107">
        <v>85000</v>
      </c>
      <c r="AT11" s="107">
        <v>105000</v>
      </c>
      <c r="AU11" s="107">
        <v>122000</v>
      </c>
      <c r="AV11" s="107">
        <v>159000</v>
      </c>
      <c r="AW11" s="319">
        <v>189000</v>
      </c>
      <c r="AX11" s="319">
        <v>225000</v>
      </c>
      <c r="AY11" s="323">
        <v>274000</v>
      </c>
      <c r="AZ11" s="323">
        <v>340000</v>
      </c>
      <c r="BA11" s="323">
        <v>390000</v>
      </c>
      <c r="BB11" s="111">
        <f>+BA11/AZ11-1</f>
        <v>0.14705882352941169</v>
      </c>
      <c r="BC11" s="394"/>
    </row>
    <row r="12" spans="1:55" s="131" customFormat="1" ht="18" customHeight="1" thickBot="1" x14ac:dyDescent="0.25">
      <c r="A12" s="125"/>
      <c r="B12" s="126"/>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8">
        <f t="shared" ref="AF12:AK12" si="6">+AF11/AF2</f>
        <v>8.4</v>
      </c>
      <c r="AG12" s="128">
        <f t="shared" si="6"/>
        <v>7.8125</v>
      </c>
      <c r="AH12" s="129">
        <f t="shared" si="6"/>
        <v>7.7018633540372674</v>
      </c>
      <c r="AI12" s="128">
        <f t="shared" si="6"/>
        <v>7.6923076923076925</v>
      </c>
      <c r="AJ12" s="128">
        <f t="shared" si="6"/>
        <v>7.7972709551656916</v>
      </c>
      <c r="AK12" s="129">
        <f t="shared" si="6"/>
        <v>7.6271186440677967</v>
      </c>
      <c r="AL12" s="128"/>
      <c r="AM12" s="128">
        <f>+AM11/AM2</f>
        <v>7.3691967575534276</v>
      </c>
      <c r="AN12" s="127"/>
      <c r="AO12" s="128">
        <f>+AO11/AO2</f>
        <v>6.8925233644859816</v>
      </c>
      <c r="AP12" s="127"/>
      <c r="AQ12" s="128">
        <f t="shared" ref="AQ12:AY12" si="7">+AQ11/AQ2</f>
        <v>6.1083743842364528</v>
      </c>
      <c r="AR12" s="128">
        <f t="shared" si="7"/>
        <v>6.2604340567612686</v>
      </c>
      <c r="AS12" s="128">
        <f t="shared" si="7"/>
        <v>6.2183686219656185</v>
      </c>
      <c r="AT12" s="128">
        <f t="shared" si="7"/>
        <v>6.2874251497005984</v>
      </c>
      <c r="AU12" s="128">
        <f t="shared" si="7"/>
        <v>6.2869098292227941</v>
      </c>
      <c r="AV12" s="128">
        <f t="shared" si="7"/>
        <v>6.6806722689075633</v>
      </c>
      <c r="AW12" s="324">
        <f t="shared" si="7"/>
        <v>7.3540856031128401</v>
      </c>
      <c r="AX12" s="324">
        <f t="shared" si="7"/>
        <v>7.8397212543553998</v>
      </c>
      <c r="AY12" s="129">
        <f t="shared" si="7"/>
        <v>8.2035928143712571</v>
      </c>
      <c r="AZ12" s="129">
        <f>+AZ11/AZ2</f>
        <v>8.5</v>
      </c>
      <c r="BA12" s="129">
        <f>+BA11/BA2</f>
        <v>8.4782608695652169</v>
      </c>
      <c r="BB12" s="130"/>
      <c r="BC12" s="395"/>
    </row>
    <row r="13" spans="1:55" s="86" customFormat="1" x14ac:dyDescent="0.2">
      <c r="A13" s="87">
        <v>45</v>
      </c>
      <c r="B13" s="88" t="s">
        <v>43</v>
      </c>
      <c r="C13" s="89">
        <v>8000</v>
      </c>
      <c r="D13" s="89">
        <v>8700</v>
      </c>
      <c r="E13" s="89">
        <v>9500</v>
      </c>
      <c r="F13" s="89">
        <v>10500</v>
      </c>
      <c r="G13" s="89">
        <v>10500</v>
      </c>
      <c r="H13" s="89">
        <f>+G13</f>
        <v>10500</v>
      </c>
      <c r="I13" s="89">
        <v>12000</v>
      </c>
      <c r="J13" s="89">
        <v>12000</v>
      </c>
      <c r="K13" s="89">
        <v>12000</v>
      </c>
      <c r="L13" s="89">
        <v>13500</v>
      </c>
      <c r="M13" s="89">
        <v>15000</v>
      </c>
      <c r="N13" s="89">
        <v>16500</v>
      </c>
      <c r="O13" s="89">
        <v>18500</v>
      </c>
      <c r="P13" s="89">
        <v>21000</v>
      </c>
      <c r="Q13" s="89">
        <v>24000</v>
      </c>
      <c r="R13" s="89">
        <v>26500</v>
      </c>
      <c r="S13" s="89">
        <v>24000</v>
      </c>
      <c r="T13" s="89">
        <v>30000</v>
      </c>
      <c r="U13" s="89">
        <v>33000</v>
      </c>
      <c r="V13" s="89">
        <v>36000</v>
      </c>
      <c r="W13" s="89">
        <v>40000</v>
      </c>
      <c r="X13" s="89">
        <v>42500</v>
      </c>
      <c r="Y13" s="89">
        <v>46000</v>
      </c>
      <c r="Z13" s="89">
        <v>51000</v>
      </c>
      <c r="AA13" s="89">
        <v>57000</v>
      </c>
      <c r="AB13" s="89">
        <v>57000</v>
      </c>
      <c r="AC13" s="89">
        <v>65000</v>
      </c>
      <c r="AD13" s="89">
        <v>75000</v>
      </c>
      <c r="AE13" s="89">
        <v>87500</v>
      </c>
      <c r="AF13" s="89">
        <v>110000</v>
      </c>
      <c r="AG13" s="89">
        <v>132000</v>
      </c>
      <c r="AH13" s="91">
        <f>AG13*1.25</f>
        <v>165000</v>
      </c>
      <c r="AI13" s="90">
        <f>AH13*1.13</f>
        <v>186449.99999999997</v>
      </c>
      <c r="AJ13" s="90">
        <v>210000</v>
      </c>
      <c r="AK13" s="91">
        <v>220000</v>
      </c>
      <c r="AL13" s="92">
        <f>(AK13/AJ13)-1</f>
        <v>4.7619047619047672E-2</v>
      </c>
      <c r="AM13" s="90">
        <v>240000</v>
      </c>
      <c r="AN13" s="93">
        <f>+AM13/AK13-1</f>
        <v>9.0909090909090828E-2</v>
      </c>
      <c r="AO13" s="90">
        <v>285000</v>
      </c>
      <c r="AP13" s="93">
        <f>+AO13/AM13-1</f>
        <v>0.1875</v>
      </c>
      <c r="AQ13" s="90">
        <v>315000</v>
      </c>
      <c r="AR13" s="90">
        <v>375000</v>
      </c>
      <c r="AS13" s="90">
        <v>405000</v>
      </c>
      <c r="AT13" s="90">
        <v>495000</v>
      </c>
      <c r="AU13" s="90">
        <v>575000</v>
      </c>
      <c r="AV13" s="90">
        <v>748000</v>
      </c>
      <c r="AW13" s="316">
        <v>885000</v>
      </c>
      <c r="AX13" s="316">
        <v>1050000</v>
      </c>
      <c r="AY13" s="91">
        <v>1250000</v>
      </c>
      <c r="AZ13" s="91">
        <v>1500000</v>
      </c>
      <c r="BA13" s="91">
        <v>1750000</v>
      </c>
      <c r="BB13" s="94">
        <f>+BA13/AZ13-1</f>
        <v>0.16666666666666674</v>
      </c>
      <c r="BC13" s="394"/>
    </row>
    <row r="14" spans="1:55" s="371" customFormat="1" x14ac:dyDescent="0.2">
      <c r="A14" s="364"/>
      <c r="B14" s="365"/>
      <c r="C14" s="366"/>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f t="shared" ref="AF14:AK14" si="8">+AF13/AF2</f>
        <v>44</v>
      </c>
      <c r="AG14" s="366">
        <f t="shared" si="8"/>
        <v>41.25</v>
      </c>
      <c r="AH14" s="367">
        <f t="shared" si="8"/>
        <v>40.993788819875775</v>
      </c>
      <c r="AI14" s="366">
        <f t="shared" si="8"/>
        <v>40.978021978021971</v>
      </c>
      <c r="AJ14" s="366">
        <f t="shared" si="8"/>
        <v>40.935672514619881</v>
      </c>
      <c r="AK14" s="367">
        <f t="shared" si="8"/>
        <v>37.288135593220339</v>
      </c>
      <c r="AL14" s="368"/>
      <c r="AM14" s="366">
        <f>+AM13/AM2</f>
        <v>35.372144436256455</v>
      </c>
      <c r="AN14" s="368"/>
      <c r="AO14" s="366">
        <f>+AO13/AO2</f>
        <v>33.294392523364486</v>
      </c>
      <c r="AP14" s="368"/>
      <c r="AQ14" s="366">
        <f t="shared" ref="AQ14:AY14" si="9">+AQ13/AQ2</f>
        <v>31.03448275862069</v>
      </c>
      <c r="AR14" s="366">
        <f t="shared" si="9"/>
        <v>31.302170283806344</v>
      </c>
      <c r="AS14" s="366">
        <f t="shared" si="9"/>
        <v>29.628697551718538</v>
      </c>
      <c r="AT14" s="366">
        <f t="shared" si="9"/>
        <v>29.640718562874252</v>
      </c>
      <c r="AU14" s="366">
        <f t="shared" si="9"/>
        <v>29.630927473795957</v>
      </c>
      <c r="AV14" s="366">
        <f t="shared" si="9"/>
        <v>31.428571428571427</v>
      </c>
      <c r="AW14" s="369">
        <f t="shared" si="9"/>
        <v>34.435797665369648</v>
      </c>
      <c r="AX14" s="369">
        <f t="shared" si="9"/>
        <v>36.58536585365853</v>
      </c>
      <c r="AY14" s="367">
        <f t="shared" si="9"/>
        <v>37.425149700598801</v>
      </c>
      <c r="AZ14" s="367">
        <f>+AZ13/AZ2</f>
        <v>37.5</v>
      </c>
      <c r="BA14" s="367">
        <f>+BA13/BA2</f>
        <v>38.043478260869563</v>
      </c>
      <c r="BB14" s="370"/>
      <c r="BC14" s="396"/>
    </row>
    <row r="15" spans="1:55" s="381" customFormat="1" ht="113" customHeight="1" x14ac:dyDescent="0.2">
      <c r="A15" s="372"/>
      <c r="B15" s="373" t="s">
        <v>162</v>
      </c>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5"/>
      <c r="AI15" s="376"/>
      <c r="AJ15" s="376"/>
      <c r="AK15" s="375"/>
      <c r="AL15" s="377"/>
      <c r="AM15" s="376"/>
      <c r="AN15" s="378"/>
      <c r="AO15" s="376"/>
      <c r="AP15" s="378"/>
      <c r="AQ15" s="376"/>
      <c r="AR15" s="376"/>
      <c r="AS15" s="376"/>
      <c r="AT15" s="376"/>
      <c r="AU15" s="376"/>
      <c r="AV15" s="376"/>
      <c r="AW15" s="379"/>
      <c r="AX15" s="379">
        <v>748000</v>
      </c>
      <c r="AY15" s="379">
        <v>950000</v>
      </c>
      <c r="AZ15" s="379">
        <v>1100000</v>
      </c>
      <c r="BA15" s="389">
        <v>0</v>
      </c>
      <c r="BB15" s="380">
        <f>+BA15/AZ15-1</f>
        <v>-1</v>
      </c>
      <c r="BC15" s="397" t="s">
        <v>165</v>
      </c>
    </row>
    <row r="16" spans="1:55" s="388" customFormat="1" ht="14" thickBot="1" x14ac:dyDescent="0.25">
      <c r="A16" s="382"/>
      <c r="B16" s="383"/>
      <c r="C16" s="384"/>
      <c r="D16" s="384"/>
      <c r="E16" s="384"/>
      <c r="F16" s="384"/>
      <c r="G16" s="384"/>
      <c r="H16" s="384"/>
      <c r="I16" s="384"/>
      <c r="J16" s="384"/>
      <c r="K16" s="384"/>
      <c r="L16" s="384"/>
      <c r="M16" s="384"/>
      <c r="N16" s="384"/>
      <c r="O16" s="384"/>
      <c r="P16" s="384"/>
      <c r="Q16" s="384"/>
      <c r="R16" s="384"/>
      <c r="S16" s="384"/>
      <c r="T16" s="384"/>
      <c r="U16" s="384"/>
      <c r="V16" s="384"/>
      <c r="W16" s="384"/>
      <c r="X16" s="384"/>
      <c r="Y16" s="384"/>
      <c r="Z16" s="384"/>
      <c r="AA16" s="384"/>
      <c r="AB16" s="384"/>
      <c r="AC16" s="384"/>
      <c r="AD16" s="384"/>
      <c r="AE16" s="384"/>
      <c r="AF16" s="384" t="e">
        <f>+AF15/AF4</f>
        <v>#VALUE!</v>
      </c>
      <c r="AG16" s="384" t="e">
        <f>+AG15/AG4</f>
        <v>#VALUE!</v>
      </c>
      <c r="AH16" s="132" t="s">
        <v>45</v>
      </c>
      <c r="AI16" s="384" t="e">
        <f>+AI15/AI4</f>
        <v>#VALUE!</v>
      </c>
      <c r="AJ16" s="384" t="e">
        <f>+AJ15/AJ4</f>
        <v>#VALUE!</v>
      </c>
      <c r="AK16" s="132" t="s">
        <v>45</v>
      </c>
      <c r="AL16" s="385"/>
      <c r="AM16" s="384" t="e">
        <f>+AM15/AM4</f>
        <v>#VALUE!</v>
      </c>
      <c r="AN16" s="385"/>
      <c r="AO16" s="384" t="e">
        <f>+AO15/AO4</f>
        <v>#VALUE!</v>
      </c>
      <c r="AP16" s="385"/>
      <c r="AQ16" s="384" t="s">
        <v>45</v>
      </c>
      <c r="AR16" s="384" t="e">
        <f t="shared" ref="AR16:AW16" si="10">+AR15/AR4</f>
        <v>#VALUE!</v>
      </c>
      <c r="AS16" s="384" t="e">
        <f t="shared" si="10"/>
        <v>#VALUE!</v>
      </c>
      <c r="AT16" s="384" t="e">
        <f t="shared" si="10"/>
        <v>#VALUE!</v>
      </c>
      <c r="AU16" s="384" t="e">
        <f t="shared" si="10"/>
        <v>#VALUE!</v>
      </c>
      <c r="AV16" s="384" t="e">
        <f t="shared" si="10"/>
        <v>#VALUE!</v>
      </c>
      <c r="AW16" s="386" t="e">
        <f t="shared" si="10"/>
        <v>#VALUE!</v>
      </c>
      <c r="AX16" s="386">
        <f>+AX15/AX2</f>
        <v>26.06271777003484</v>
      </c>
      <c r="AY16" s="132">
        <f>+AY15/AY2</f>
        <v>28.443113772455089</v>
      </c>
      <c r="AZ16" s="132">
        <f>+AZ15/AZ2</f>
        <v>27.5</v>
      </c>
      <c r="BA16" s="132">
        <f>+BA15/BA2</f>
        <v>0</v>
      </c>
      <c r="BB16" s="387"/>
      <c r="BC16" s="398"/>
    </row>
    <row r="17" spans="1:55" s="86" customFormat="1" ht="18" customHeight="1" x14ac:dyDescent="0.2">
      <c r="A17" s="104">
        <v>650</v>
      </c>
      <c r="B17" s="105" t="s">
        <v>47</v>
      </c>
      <c r="C17" s="133">
        <v>125000</v>
      </c>
      <c r="D17" s="133">
        <v>135000</v>
      </c>
      <c r="E17" s="133">
        <v>150000</v>
      </c>
      <c r="F17" s="133">
        <f>+E17*1.1</f>
        <v>165000</v>
      </c>
      <c r="G17" s="133">
        <v>165000</v>
      </c>
      <c r="H17" s="133">
        <f>+G17</f>
        <v>165000</v>
      </c>
      <c r="I17" s="133">
        <v>190000</v>
      </c>
      <c r="J17" s="133">
        <v>190000</v>
      </c>
      <c r="K17" s="133">
        <v>190000</v>
      </c>
      <c r="L17" s="133">
        <v>200000</v>
      </c>
      <c r="M17" s="133">
        <v>225000</v>
      </c>
      <c r="N17" s="133">
        <v>250000</v>
      </c>
      <c r="O17" s="133">
        <v>285000</v>
      </c>
      <c r="P17" s="133">
        <v>320000</v>
      </c>
      <c r="Q17" s="133">
        <v>365000</v>
      </c>
      <c r="R17" s="133">
        <v>400000</v>
      </c>
      <c r="S17" s="133">
        <v>365000</v>
      </c>
      <c r="T17" s="133">
        <v>450000</v>
      </c>
      <c r="U17" s="133">
        <v>500000</v>
      </c>
      <c r="V17" s="133">
        <v>550000</v>
      </c>
      <c r="W17" s="133">
        <v>635000</v>
      </c>
      <c r="X17" s="133">
        <v>675000</v>
      </c>
      <c r="Y17" s="133">
        <v>735000</v>
      </c>
      <c r="Z17" s="133">
        <v>810000</v>
      </c>
      <c r="AA17" s="133">
        <v>900000</v>
      </c>
      <c r="AB17" s="133">
        <v>900000</v>
      </c>
      <c r="AC17" s="133">
        <v>1050000</v>
      </c>
      <c r="AD17" s="133">
        <v>1200000</v>
      </c>
      <c r="AE17" s="133">
        <v>1400000</v>
      </c>
      <c r="AF17" s="133">
        <v>1750000</v>
      </c>
      <c r="AG17" s="133">
        <v>2100000</v>
      </c>
      <c r="AH17" s="108">
        <v>2600000</v>
      </c>
      <c r="AI17" s="107">
        <v>2900000</v>
      </c>
      <c r="AJ17" s="107">
        <v>3250000</v>
      </c>
      <c r="AK17" s="108">
        <v>3700000</v>
      </c>
      <c r="AL17" s="109">
        <f>(AK17/AJ17)-1</f>
        <v>0.13846153846153841</v>
      </c>
      <c r="AM17" s="107">
        <v>4200000</v>
      </c>
      <c r="AN17" s="110">
        <f>+AM17/AK17-1</f>
        <v>0.13513513513513509</v>
      </c>
      <c r="AO17" s="107">
        <v>4900000</v>
      </c>
      <c r="AP17" s="110">
        <f>+AO17/AM17-1</f>
        <v>0.16666666666666674</v>
      </c>
      <c r="AQ17" s="107">
        <v>5600000</v>
      </c>
      <c r="AR17" s="107">
        <v>6600000</v>
      </c>
      <c r="AS17" s="107">
        <v>7200000</v>
      </c>
      <c r="AT17" s="107">
        <v>8800000</v>
      </c>
      <c r="AU17" s="107">
        <v>10200000</v>
      </c>
      <c r="AV17" s="107">
        <f>+AU17*(1+$AV$3)</f>
        <v>12546000</v>
      </c>
      <c r="AW17" s="319">
        <v>14100000</v>
      </c>
      <c r="AX17" s="319">
        <f>+AW17</f>
        <v>14100000</v>
      </c>
      <c r="AY17" s="108">
        <v>16500000</v>
      </c>
      <c r="AZ17" s="108">
        <v>19700000</v>
      </c>
      <c r="BA17" s="108">
        <v>22700000</v>
      </c>
      <c r="BB17" s="111">
        <f>+BA17/AZ17-1</f>
        <v>0.15228426395939088</v>
      </c>
      <c r="BC17" s="394"/>
    </row>
    <row r="18" spans="1:55" s="86" customFormat="1" ht="18" customHeight="1" thickBot="1" x14ac:dyDescent="0.25">
      <c r="A18" s="134"/>
      <c r="B18" s="135"/>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7">
        <f>+AF17/AF11</f>
        <v>83.333333333333329</v>
      </c>
      <c r="AG18" s="137">
        <f>+AG17/AG11</f>
        <v>84</v>
      </c>
      <c r="AH18" s="138">
        <f>+AH17/AH2</f>
        <v>645.96273291925468</v>
      </c>
      <c r="AI18" s="137">
        <f>+AI17/AI11</f>
        <v>82.857142857142861</v>
      </c>
      <c r="AJ18" s="137">
        <f>+AJ17/AJ11</f>
        <v>81.25</v>
      </c>
      <c r="AK18" s="138">
        <f>+AK17/AK2</f>
        <v>627.11864406779659</v>
      </c>
      <c r="AL18" s="139"/>
      <c r="AM18" s="137">
        <f>+AM17/AM11</f>
        <v>84</v>
      </c>
      <c r="AN18" s="140"/>
      <c r="AO18" s="137">
        <f>+AO17/AO11</f>
        <v>83.050847457627114</v>
      </c>
      <c r="AP18" s="140"/>
      <c r="AQ18" s="137">
        <f>+AQ17/AQ2</f>
        <v>551.72413793103453</v>
      </c>
      <c r="AR18" s="137">
        <f>+AR17/AR11</f>
        <v>88</v>
      </c>
      <c r="AS18" s="137">
        <f>+AS17/AS11</f>
        <v>84.705882352941174</v>
      </c>
      <c r="AT18" s="137">
        <f>+AT17/AT11</f>
        <v>83.80952380952381</v>
      </c>
      <c r="AU18" s="137">
        <f t="shared" ref="AU18:AZ18" si="11">+AU17/AU2</f>
        <v>525.62688736125006</v>
      </c>
      <c r="AV18" s="137">
        <f t="shared" si="11"/>
        <v>527.14285714285711</v>
      </c>
      <c r="AW18" s="325">
        <f t="shared" si="11"/>
        <v>548.63813229571986</v>
      </c>
      <c r="AX18" s="325">
        <f t="shared" si="11"/>
        <v>491.28919860627173</v>
      </c>
      <c r="AY18" s="138">
        <f t="shared" si="11"/>
        <v>494.01197604790417</v>
      </c>
      <c r="AZ18" s="138">
        <f t="shared" si="11"/>
        <v>492.5</v>
      </c>
      <c r="BA18" s="138">
        <f>+BA17/BA2</f>
        <v>493.47826086956519</v>
      </c>
      <c r="BB18" s="130" t="s">
        <v>45</v>
      </c>
      <c r="BC18" s="394"/>
    </row>
    <row r="19" spans="1:55" s="86" customFormat="1" ht="18" customHeight="1" x14ac:dyDescent="0.2">
      <c r="A19" s="87">
        <v>1200</v>
      </c>
      <c r="B19" s="88" t="s">
        <v>48</v>
      </c>
      <c r="C19" s="89">
        <v>250000</v>
      </c>
      <c r="D19" s="89">
        <v>270000</v>
      </c>
      <c r="E19" s="89">
        <v>300000</v>
      </c>
      <c r="F19" s="141">
        <f>+E19*1.1</f>
        <v>330000</v>
      </c>
      <c r="G19" s="141">
        <f>+F19</f>
        <v>330000</v>
      </c>
      <c r="H19" s="141">
        <f>+G19</f>
        <v>330000</v>
      </c>
      <c r="I19" s="141">
        <v>375000</v>
      </c>
      <c r="J19" s="141">
        <v>375000</v>
      </c>
      <c r="K19" s="141">
        <v>375000</v>
      </c>
      <c r="L19" s="141">
        <v>400000</v>
      </c>
      <c r="M19" s="141">
        <v>445000</v>
      </c>
      <c r="N19" s="141">
        <v>490000</v>
      </c>
      <c r="O19" s="141">
        <v>560000</v>
      </c>
      <c r="P19" s="141">
        <f t="shared" ref="P19:V19" si="12">+P17*2</f>
        <v>640000</v>
      </c>
      <c r="Q19" s="141">
        <f t="shared" si="12"/>
        <v>730000</v>
      </c>
      <c r="R19" s="141">
        <f t="shared" si="12"/>
        <v>800000</v>
      </c>
      <c r="S19" s="141">
        <f t="shared" si="12"/>
        <v>730000</v>
      </c>
      <c r="T19" s="141">
        <f t="shared" si="12"/>
        <v>900000</v>
      </c>
      <c r="U19" s="141">
        <f t="shared" si="12"/>
        <v>1000000</v>
      </c>
      <c r="V19" s="141">
        <f t="shared" si="12"/>
        <v>1100000</v>
      </c>
      <c r="W19" s="141">
        <v>1270000</v>
      </c>
      <c r="X19" s="141">
        <v>1350000</v>
      </c>
      <c r="Y19" s="141">
        <v>1470000</v>
      </c>
      <c r="Z19" s="141">
        <v>1620000</v>
      </c>
      <c r="AA19" s="141">
        <v>1800000</v>
      </c>
      <c r="AB19" s="141">
        <v>1800000</v>
      </c>
      <c r="AC19" s="141">
        <v>2100000</v>
      </c>
      <c r="AD19" s="141">
        <v>2400000</v>
      </c>
      <c r="AE19" s="141">
        <v>2800000</v>
      </c>
      <c r="AF19" s="141">
        <v>3500000</v>
      </c>
      <c r="AG19" s="141">
        <v>4200000</v>
      </c>
      <c r="AH19" s="91">
        <v>5200000</v>
      </c>
      <c r="AI19" s="90">
        <v>5800000</v>
      </c>
      <c r="AJ19" s="90">
        <v>6500000</v>
      </c>
      <c r="AK19" s="91">
        <v>7400000</v>
      </c>
      <c r="AL19" s="92">
        <f>(AK19/AJ19)-1</f>
        <v>0.13846153846153841</v>
      </c>
      <c r="AM19" s="90">
        <v>8400000</v>
      </c>
      <c r="AN19" s="93">
        <f>+AM19/AK19-1</f>
        <v>0.13513513513513509</v>
      </c>
      <c r="AO19" s="90">
        <v>9800000</v>
      </c>
      <c r="AP19" s="93">
        <f>+AO19/AM19-1</f>
        <v>0.16666666666666674</v>
      </c>
      <c r="AQ19" s="90">
        <v>11000000</v>
      </c>
      <c r="AR19" s="90">
        <v>13200000</v>
      </c>
      <c r="AS19" s="90">
        <v>14500000</v>
      </c>
      <c r="AT19" s="90">
        <v>17700000</v>
      </c>
      <c r="AU19" s="90">
        <v>20500000</v>
      </c>
      <c r="AV19" s="90">
        <f>+AU19*(1+$AV$3)</f>
        <v>25215000</v>
      </c>
      <c r="AW19" s="316">
        <v>28300000</v>
      </c>
      <c r="AX19" s="316">
        <f>+AW19</f>
        <v>28300000</v>
      </c>
      <c r="AY19" s="91">
        <v>33500000</v>
      </c>
      <c r="AZ19" s="91">
        <v>40100000</v>
      </c>
      <c r="BA19" s="91">
        <v>46200000</v>
      </c>
      <c r="BB19" s="94">
        <f>+BA19/AZ19-1</f>
        <v>0.15211970074812964</v>
      </c>
      <c r="BC19" s="394"/>
    </row>
    <row r="20" spans="1:55" s="86" customFormat="1" ht="18" customHeight="1" thickBot="1" x14ac:dyDescent="0.25">
      <c r="A20" s="95"/>
      <c r="B20" s="96"/>
      <c r="C20" s="97"/>
      <c r="D20" s="97"/>
      <c r="E20" s="97"/>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98">
        <f>+AF19/AF11</f>
        <v>166.66666666666666</v>
      </c>
      <c r="AG20" s="98">
        <f>+AG19/AG11</f>
        <v>168</v>
      </c>
      <c r="AH20" s="143">
        <f>+AH19/AH2</f>
        <v>1291.9254658385094</v>
      </c>
      <c r="AI20" s="98">
        <f>+AI19/AI11</f>
        <v>165.71428571428572</v>
      </c>
      <c r="AJ20" s="98">
        <f>+AJ19/AJ11</f>
        <v>162.5</v>
      </c>
      <c r="AK20" s="143">
        <f>+AK19/AK2</f>
        <v>1254.2372881355932</v>
      </c>
      <c r="AL20" s="100"/>
      <c r="AM20" s="98">
        <f>+AM19/AM11</f>
        <v>168</v>
      </c>
      <c r="AN20" s="102"/>
      <c r="AO20" s="98">
        <f>+AO19/AO11</f>
        <v>166.10169491525423</v>
      </c>
      <c r="AP20" s="102"/>
      <c r="AQ20" s="98">
        <f>+AQ19/AQ2</f>
        <v>1083.7438423645319</v>
      </c>
      <c r="AR20" s="98">
        <f>+AR19/AR11</f>
        <v>176</v>
      </c>
      <c r="AS20" s="98">
        <f>+AS19/AS11</f>
        <v>170.58823529411765</v>
      </c>
      <c r="AT20" s="98">
        <f>+AT19/AT11</f>
        <v>168.57142857142858</v>
      </c>
      <c r="AU20" s="98">
        <f t="shared" ref="AU20:AZ20" si="13">+AU19/AU2</f>
        <v>1056.4069795005514</v>
      </c>
      <c r="AV20" s="98">
        <f t="shared" si="13"/>
        <v>1059.453781512605</v>
      </c>
      <c r="AW20" s="326">
        <f t="shared" si="13"/>
        <v>1101.1673151750972</v>
      </c>
      <c r="AX20" s="326">
        <f t="shared" si="13"/>
        <v>986.06271777003474</v>
      </c>
      <c r="AY20" s="143">
        <f t="shared" si="13"/>
        <v>1002.9940119760479</v>
      </c>
      <c r="AZ20" s="143">
        <f t="shared" si="13"/>
        <v>1002.5</v>
      </c>
      <c r="BA20" s="143">
        <f>+BA19/BA2</f>
        <v>1004.3478260869565</v>
      </c>
      <c r="BB20" s="143" t="s">
        <v>45</v>
      </c>
      <c r="BC20" s="394"/>
    </row>
    <row r="21" spans="1:55" s="86" customFormat="1" ht="18" customHeight="1" x14ac:dyDescent="0.2">
      <c r="A21" s="104">
        <v>1700</v>
      </c>
      <c r="B21" s="105" t="s">
        <v>49</v>
      </c>
      <c r="C21" s="106">
        <v>375000</v>
      </c>
      <c r="D21" s="106">
        <v>405000</v>
      </c>
      <c r="E21" s="106">
        <v>450000</v>
      </c>
      <c r="F21" s="133">
        <f>+E21*1.1</f>
        <v>495000.00000000006</v>
      </c>
      <c r="G21" s="133">
        <f>+F21</f>
        <v>495000.00000000006</v>
      </c>
      <c r="H21" s="133">
        <f>+G21</f>
        <v>495000.00000000006</v>
      </c>
      <c r="I21" s="133">
        <v>560000</v>
      </c>
      <c r="J21" s="133">
        <v>560000</v>
      </c>
      <c r="K21" s="133">
        <v>560000</v>
      </c>
      <c r="L21" s="133">
        <v>600000</v>
      </c>
      <c r="M21" s="133">
        <v>670000</v>
      </c>
      <c r="N21" s="133">
        <v>740000</v>
      </c>
      <c r="O21" s="133">
        <v>850000</v>
      </c>
      <c r="P21" s="133">
        <f t="shared" ref="P21:U21" si="14">+P17+P19</f>
        <v>960000</v>
      </c>
      <c r="Q21" s="133">
        <f t="shared" si="14"/>
        <v>1095000</v>
      </c>
      <c r="R21" s="133">
        <f t="shared" si="14"/>
        <v>1200000</v>
      </c>
      <c r="S21" s="133">
        <f t="shared" si="14"/>
        <v>1095000</v>
      </c>
      <c r="T21" s="133">
        <f t="shared" si="14"/>
        <v>1350000</v>
      </c>
      <c r="U21" s="133">
        <f t="shared" si="14"/>
        <v>1500000</v>
      </c>
      <c r="V21" s="133">
        <v>1650000</v>
      </c>
      <c r="W21" s="133">
        <v>1905000</v>
      </c>
      <c r="X21" s="133">
        <v>2025000</v>
      </c>
      <c r="Y21" s="133">
        <v>2205000</v>
      </c>
      <c r="Z21" s="133">
        <v>2430000</v>
      </c>
      <c r="AA21" s="133">
        <v>2700000</v>
      </c>
      <c r="AB21" s="133">
        <v>2700000</v>
      </c>
      <c r="AC21" s="133">
        <v>3150000</v>
      </c>
      <c r="AD21" s="133">
        <v>3600000</v>
      </c>
      <c r="AE21" s="133">
        <v>4200000</v>
      </c>
      <c r="AF21" s="133">
        <v>5250000</v>
      </c>
      <c r="AG21" s="133">
        <v>6300000</v>
      </c>
      <c r="AH21" s="108">
        <v>7800000</v>
      </c>
      <c r="AI21" s="107">
        <v>8700000</v>
      </c>
      <c r="AJ21" s="107">
        <v>9750000</v>
      </c>
      <c r="AK21" s="108">
        <v>11000000</v>
      </c>
      <c r="AL21" s="109">
        <f>(AK21/AJ21)-1</f>
        <v>0.12820512820512819</v>
      </c>
      <c r="AM21" s="107">
        <v>12400000</v>
      </c>
      <c r="AN21" s="110">
        <f>+AM21/AK21-1</f>
        <v>0.1272727272727272</v>
      </c>
      <c r="AO21" s="107">
        <v>14500000</v>
      </c>
      <c r="AP21" s="110">
        <f>+AO21/AM21-1</f>
        <v>0.16935483870967749</v>
      </c>
      <c r="AQ21" s="107">
        <v>15500000</v>
      </c>
      <c r="AR21" s="107">
        <v>19000000</v>
      </c>
      <c r="AS21" s="107">
        <v>20900000</v>
      </c>
      <c r="AT21" s="107">
        <v>25500000</v>
      </c>
      <c r="AU21" s="107">
        <v>29600000</v>
      </c>
      <c r="AV21" s="107">
        <f>+AU21*(1+$AV$3)</f>
        <v>36408000</v>
      </c>
      <c r="AW21" s="319">
        <v>40800000</v>
      </c>
      <c r="AX21" s="319">
        <f>+AW21</f>
        <v>40800000</v>
      </c>
      <c r="AY21" s="108">
        <v>46500000</v>
      </c>
      <c r="AZ21" s="108">
        <v>55600000</v>
      </c>
      <c r="BA21" s="108">
        <v>64000000</v>
      </c>
      <c r="BB21" s="111">
        <f>+BA21/AZ21-1</f>
        <v>0.15107913669064743</v>
      </c>
      <c r="BC21" s="394"/>
    </row>
    <row r="22" spans="1:55" s="86" customFormat="1" ht="14" thickBot="1" x14ac:dyDescent="0.25">
      <c r="A22" s="134"/>
      <c r="B22" s="135"/>
      <c r="C22" s="144"/>
      <c r="D22" s="144"/>
      <c r="E22" s="144"/>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7">
        <f>+AF21/AF11</f>
        <v>250</v>
      </c>
      <c r="AG22" s="137">
        <f>+AG21/AG11</f>
        <v>252</v>
      </c>
      <c r="AH22" s="138">
        <f>+AH21/AH2</f>
        <v>1937.888198757764</v>
      </c>
      <c r="AI22" s="137">
        <f>+AI21/AI11</f>
        <v>248.57142857142858</v>
      </c>
      <c r="AJ22" s="137">
        <f>+AJ21/AJ11</f>
        <v>243.75</v>
      </c>
      <c r="AK22" s="138">
        <f>+AK21/AK2</f>
        <v>1864.406779661017</v>
      </c>
      <c r="AL22" s="139"/>
      <c r="AM22" s="137">
        <f>+AM21/AM11</f>
        <v>248</v>
      </c>
      <c r="AN22" s="140"/>
      <c r="AO22" s="137">
        <f>+AO21/AO11</f>
        <v>245.76271186440678</v>
      </c>
      <c r="AP22" s="140"/>
      <c r="AQ22" s="137">
        <f>+AQ21/AQ2</f>
        <v>1527.0935960591132</v>
      </c>
      <c r="AR22" s="137">
        <f>+AR21/AR11</f>
        <v>253.33333333333334</v>
      </c>
      <c r="AS22" s="137">
        <f>+AS21/AS11</f>
        <v>245.88235294117646</v>
      </c>
      <c r="AT22" s="137">
        <f>+AT21/AT11</f>
        <v>242.85714285714286</v>
      </c>
      <c r="AU22" s="137">
        <f t="shared" ref="AU22:AZ22" si="15">+AU21/AU2</f>
        <v>1525.3486143032353</v>
      </c>
      <c r="AV22" s="137">
        <f t="shared" si="15"/>
        <v>1529.7478991596638</v>
      </c>
      <c r="AW22" s="325">
        <f t="shared" si="15"/>
        <v>1587.5486381322958</v>
      </c>
      <c r="AX22" s="325">
        <f t="shared" si="15"/>
        <v>1421.6027874564459</v>
      </c>
      <c r="AY22" s="138">
        <f t="shared" si="15"/>
        <v>1392.2155688622754</v>
      </c>
      <c r="AZ22" s="138">
        <f t="shared" si="15"/>
        <v>1390</v>
      </c>
      <c r="BA22" s="138">
        <f>+BA21/BA2</f>
        <v>1391.304347826087</v>
      </c>
      <c r="BB22" s="130" t="s">
        <v>45</v>
      </c>
      <c r="BC22" s="394"/>
    </row>
    <row r="23" spans="1:55" s="86" customFormat="1" x14ac:dyDescent="0.2">
      <c r="A23" s="145">
        <v>8.9999999999999993E-3</v>
      </c>
      <c r="B23" s="146" t="s">
        <v>54</v>
      </c>
      <c r="C23" s="147"/>
      <c r="D23" s="148">
        <v>2310</v>
      </c>
      <c r="E23" s="148">
        <v>2520</v>
      </c>
      <c r="F23" s="148">
        <v>2800</v>
      </c>
      <c r="G23" s="148">
        <v>2800</v>
      </c>
      <c r="H23" s="148">
        <v>900</v>
      </c>
      <c r="I23" s="148">
        <v>1100</v>
      </c>
      <c r="J23" s="148">
        <v>1100</v>
      </c>
      <c r="K23" s="148">
        <v>1100</v>
      </c>
      <c r="L23" s="148">
        <v>1200</v>
      </c>
      <c r="M23" s="148">
        <v>1350</v>
      </c>
      <c r="N23" s="148">
        <v>1500</v>
      </c>
      <c r="O23" s="148">
        <v>1700</v>
      </c>
      <c r="P23" s="148">
        <v>1900</v>
      </c>
      <c r="Q23" s="148">
        <v>2250</v>
      </c>
      <c r="R23" s="148">
        <v>2500</v>
      </c>
      <c r="S23" s="148">
        <v>2250</v>
      </c>
      <c r="T23" s="148">
        <v>2800</v>
      </c>
      <c r="U23" s="148">
        <v>3100</v>
      </c>
      <c r="V23" s="148">
        <v>3400</v>
      </c>
      <c r="W23" s="148">
        <v>3900</v>
      </c>
      <c r="X23" s="148">
        <v>4150</v>
      </c>
      <c r="Y23" s="148">
        <v>4500</v>
      </c>
      <c r="Z23" s="148">
        <v>4950</v>
      </c>
      <c r="AA23" s="148">
        <v>5500</v>
      </c>
      <c r="AB23" s="148">
        <v>5500</v>
      </c>
      <c r="AC23" s="148">
        <v>6400</v>
      </c>
      <c r="AD23" s="148">
        <v>7500</v>
      </c>
      <c r="AE23" s="148">
        <v>9000</v>
      </c>
      <c r="AF23" s="148">
        <v>11000</v>
      </c>
      <c r="AG23" s="149">
        <v>13000</v>
      </c>
      <c r="AH23" s="150">
        <v>16000</v>
      </c>
      <c r="AI23" s="151">
        <v>20000</v>
      </c>
      <c r="AJ23" s="152">
        <v>23000</v>
      </c>
      <c r="AK23" s="150">
        <v>26000</v>
      </c>
      <c r="AL23" s="153">
        <f>(AK23/AJ23)-1</f>
        <v>0.13043478260869557</v>
      </c>
      <c r="AM23" s="154">
        <v>30000</v>
      </c>
      <c r="AN23" s="155">
        <f>+AM23/AK23-1</f>
        <v>0.15384615384615374</v>
      </c>
      <c r="AO23" s="154">
        <v>35500</v>
      </c>
      <c r="AP23" s="155">
        <f>+AO23/AM23-1</f>
        <v>0.18333333333333335</v>
      </c>
      <c r="AQ23" s="154">
        <v>42000</v>
      </c>
      <c r="AR23" s="154">
        <v>50000</v>
      </c>
      <c r="AS23" s="154">
        <v>62500</v>
      </c>
      <c r="AT23" s="154">
        <v>76500</v>
      </c>
      <c r="AU23" s="154">
        <v>89000</v>
      </c>
      <c r="AV23" s="154">
        <v>109500</v>
      </c>
      <c r="AW23" s="327">
        <v>120000</v>
      </c>
      <c r="AX23" s="327">
        <v>140000</v>
      </c>
      <c r="AY23" s="150">
        <v>165000</v>
      </c>
      <c r="AZ23" s="150">
        <v>200000</v>
      </c>
      <c r="BA23" s="150">
        <v>230000</v>
      </c>
      <c r="BB23" s="156">
        <f>+BA23/AZ23-1</f>
        <v>0.14999999999999991</v>
      </c>
      <c r="BC23" s="394"/>
    </row>
    <row r="24" spans="1:55" s="86" customFormat="1" ht="18" customHeight="1" thickBot="1" x14ac:dyDescent="0.25">
      <c r="A24" s="157"/>
      <c r="B24" s="158" t="s">
        <v>45</v>
      </c>
      <c r="C24" s="159"/>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1"/>
      <c r="AH24" s="341">
        <f>+AH23/AH2</f>
        <v>3.9751552795031055</v>
      </c>
      <c r="AI24" s="163"/>
      <c r="AJ24" s="164"/>
      <c r="AK24" s="341">
        <f>+AK23/AK2</f>
        <v>4.406779661016949</v>
      </c>
      <c r="AL24" s="165"/>
      <c r="AM24" s="166"/>
      <c r="AN24" s="167"/>
      <c r="AO24" s="166"/>
      <c r="AP24" s="167"/>
      <c r="AQ24" s="341">
        <f>+AQ23/AQ2</f>
        <v>4.1379310344827589</v>
      </c>
      <c r="AR24" s="166"/>
      <c r="AS24" s="166"/>
      <c r="AT24" s="166"/>
      <c r="AU24" s="166"/>
      <c r="AV24" s="166"/>
      <c r="AW24" s="328"/>
      <c r="AX24" s="328"/>
      <c r="AY24" s="341">
        <f>+AY23/AY2</f>
        <v>4.9401197604790417</v>
      </c>
      <c r="AZ24" s="341">
        <f>+AZ23/AZ2</f>
        <v>5</v>
      </c>
      <c r="BA24" s="341">
        <f>+BA23/BA2</f>
        <v>5</v>
      </c>
      <c r="BB24" s="170"/>
      <c r="BC24" s="394"/>
    </row>
    <row r="25" spans="1:55" s="86" customFormat="1" ht="18" customHeight="1" x14ac:dyDescent="0.2">
      <c r="A25" s="171">
        <v>8.9999999999999993E-3</v>
      </c>
      <c r="B25" s="172" t="s">
        <v>55</v>
      </c>
      <c r="C25" s="173"/>
      <c r="D25" s="174">
        <v>4620</v>
      </c>
      <c r="E25" s="174">
        <v>5040</v>
      </c>
      <c r="F25" s="174">
        <v>5500</v>
      </c>
      <c r="G25" s="174">
        <v>5500</v>
      </c>
      <c r="H25" s="174">
        <f>+H23*2</f>
        <v>1800</v>
      </c>
      <c r="I25" s="174">
        <f>+I23*2</f>
        <v>2200</v>
      </c>
      <c r="J25" s="174">
        <f>+J23*2</f>
        <v>2200</v>
      </c>
      <c r="K25" s="174">
        <f>+K23*2</f>
        <v>2200</v>
      </c>
      <c r="L25" s="174">
        <v>2400</v>
      </c>
      <c r="M25" s="174">
        <v>2700</v>
      </c>
      <c r="N25" s="174">
        <v>3000</v>
      </c>
      <c r="O25" s="174">
        <v>3500</v>
      </c>
      <c r="P25" s="174">
        <v>3900</v>
      </c>
      <c r="Q25" s="174">
        <v>4500</v>
      </c>
      <c r="R25" s="174">
        <v>5000</v>
      </c>
      <c r="S25" s="174">
        <v>4500</v>
      </c>
      <c r="T25" s="174">
        <v>5600</v>
      </c>
      <c r="U25" s="174">
        <v>6200</v>
      </c>
      <c r="V25" s="174">
        <v>6800</v>
      </c>
      <c r="W25" s="174">
        <v>7800</v>
      </c>
      <c r="X25" s="174">
        <v>8300</v>
      </c>
      <c r="Y25" s="174">
        <v>9000</v>
      </c>
      <c r="Z25" s="174">
        <v>9900</v>
      </c>
      <c r="AA25" s="174">
        <v>11000</v>
      </c>
      <c r="AB25" s="174">
        <v>11000</v>
      </c>
      <c r="AC25" s="174">
        <v>12800</v>
      </c>
      <c r="AD25" s="174">
        <v>15000</v>
      </c>
      <c r="AE25" s="174">
        <v>18000</v>
      </c>
      <c r="AF25" s="174">
        <v>22000</v>
      </c>
      <c r="AG25" s="175">
        <v>26000</v>
      </c>
      <c r="AH25" s="176">
        <v>32000</v>
      </c>
      <c r="AI25" s="177">
        <v>40000</v>
      </c>
      <c r="AJ25" s="178">
        <v>46000</v>
      </c>
      <c r="AK25" s="176">
        <v>55000</v>
      </c>
      <c r="AL25" s="179">
        <f>(AK25/AJ25)-1</f>
        <v>0.19565217391304346</v>
      </c>
      <c r="AM25" s="180">
        <v>65000</v>
      </c>
      <c r="AN25" s="181">
        <f>+AM25/AK25-1</f>
        <v>0.18181818181818188</v>
      </c>
      <c r="AO25" s="180">
        <v>77000</v>
      </c>
      <c r="AP25" s="181">
        <f>+AO25/AM25-1</f>
        <v>0.18461538461538463</v>
      </c>
      <c r="AQ25" s="180">
        <v>90000</v>
      </c>
      <c r="AR25" s="180">
        <v>110000</v>
      </c>
      <c r="AS25" s="180">
        <v>138000</v>
      </c>
      <c r="AT25" s="180">
        <v>168500</v>
      </c>
      <c r="AU25" s="180">
        <v>196000</v>
      </c>
      <c r="AV25" s="180">
        <v>241100</v>
      </c>
      <c r="AW25" s="329">
        <v>265000</v>
      </c>
      <c r="AX25" s="329">
        <v>310000</v>
      </c>
      <c r="AY25" s="176">
        <v>365000</v>
      </c>
      <c r="AZ25" s="176">
        <v>440000</v>
      </c>
      <c r="BA25" s="176">
        <v>510000</v>
      </c>
      <c r="BB25" s="182">
        <f>+BA25/AZ25-1</f>
        <v>0.15909090909090917</v>
      </c>
      <c r="BC25" s="394"/>
    </row>
    <row r="26" spans="1:55" s="86" customFormat="1" ht="18" customHeight="1" thickBot="1" x14ac:dyDescent="0.25">
      <c r="A26" s="183"/>
      <c r="B26" s="184" t="s">
        <v>45</v>
      </c>
      <c r="C26" s="185"/>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7"/>
      <c r="AH26" s="363">
        <f>+AH25/AH2</f>
        <v>7.9503105590062111</v>
      </c>
      <c r="AI26" s="188"/>
      <c r="AJ26" s="189"/>
      <c r="AK26" s="363">
        <f>+AK25/AK2</f>
        <v>9.3220338983050848</v>
      </c>
      <c r="AL26" s="190"/>
      <c r="AM26" s="191"/>
      <c r="AN26" s="192"/>
      <c r="AO26" s="191"/>
      <c r="AP26" s="192"/>
      <c r="AQ26" s="363">
        <f>+AQ25/AQ2</f>
        <v>8.8669950738916263</v>
      </c>
      <c r="AR26" s="191"/>
      <c r="AS26" s="191"/>
      <c r="AT26" s="191"/>
      <c r="AU26" s="191"/>
      <c r="AV26" s="191"/>
      <c r="AW26" s="330"/>
      <c r="AX26" s="330"/>
      <c r="AY26" s="363">
        <f>+AY25/AY2</f>
        <v>10.928143712574851</v>
      </c>
      <c r="AZ26" s="363">
        <f>+AZ25/AZ2</f>
        <v>11</v>
      </c>
      <c r="BA26" s="363">
        <f>+BA25/BA2</f>
        <v>11.086956521739131</v>
      </c>
      <c r="BB26" s="193"/>
      <c r="BC26" s="394"/>
    </row>
    <row r="27" spans="1:55" s="86" customFormat="1" x14ac:dyDescent="0.2">
      <c r="A27" s="145">
        <v>8.9999999999999993E-3</v>
      </c>
      <c r="B27" s="146" t="s">
        <v>56</v>
      </c>
      <c r="C27" s="147"/>
      <c r="D27" s="148">
        <v>6930</v>
      </c>
      <c r="E27" s="148">
        <v>7650</v>
      </c>
      <c r="F27" s="148">
        <v>8400</v>
      </c>
      <c r="G27" s="148">
        <v>8400</v>
      </c>
      <c r="H27" s="148">
        <f>+H25*2</f>
        <v>3600</v>
      </c>
      <c r="I27" s="148">
        <v>4000</v>
      </c>
      <c r="J27" s="148">
        <v>4000</v>
      </c>
      <c r="K27" s="148">
        <v>4000</v>
      </c>
      <c r="L27" s="148">
        <v>4400</v>
      </c>
      <c r="M27" s="148">
        <f>+L27+600</f>
        <v>5000</v>
      </c>
      <c r="N27" s="148">
        <v>5500</v>
      </c>
      <c r="O27" s="148">
        <v>6300</v>
      </c>
      <c r="P27" s="148">
        <v>7000</v>
      </c>
      <c r="Q27" s="148">
        <v>8000</v>
      </c>
      <c r="R27" s="148">
        <v>9000</v>
      </c>
      <c r="S27" s="148">
        <v>8000</v>
      </c>
      <c r="T27" s="148">
        <v>10000</v>
      </c>
      <c r="U27" s="148">
        <v>11100</v>
      </c>
      <c r="V27" s="148">
        <v>12000</v>
      </c>
      <c r="W27" s="148">
        <v>13800</v>
      </c>
      <c r="X27" s="148">
        <v>14800</v>
      </c>
      <c r="Y27" s="148">
        <v>16000</v>
      </c>
      <c r="Z27" s="148">
        <v>17600</v>
      </c>
      <c r="AA27" s="148">
        <v>20000</v>
      </c>
      <c r="AB27" s="148">
        <v>20000</v>
      </c>
      <c r="AC27" s="148">
        <v>23000</v>
      </c>
      <c r="AD27" s="148">
        <v>27000</v>
      </c>
      <c r="AE27" s="148">
        <v>30000</v>
      </c>
      <c r="AF27" s="148">
        <v>35000</v>
      </c>
      <c r="AG27" s="149">
        <v>42000</v>
      </c>
      <c r="AH27" s="150">
        <v>52000</v>
      </c>
      <c r="AI27" s="151">
        <v>62000</v>
      </c>
      <c r="AJ27" s="152">
        <v>70000</v>
      </c>
      <c r="AK27" s="150">
        <v>80000</v>
      </c>
      <c r="AL27" s="153">
        <f>(AK27/AJ27)-1</f>
        <v>0.14285714285714279</v>
      </c>
      <c r="AM27" s="154">
        <v>90000</v>
      </c>
      <c r="AN27" s="155">
        <f>+AM27/AK27-1</f>
        <v>0.125</v>
      </c>
      <c r="AO27" s="154">
        <v>110000</v>
      </c>
      <c r="AP27" s="155">
        <f>+AO27/AM27-1</f>
        <v>0.22222222222222232</v>
      </c>
      <c r="AQ27" s="154">
        <v>130000</v>
      </c>
      <c r="AR27" s="154">
        <v>160000</v>
      </c>
      <c r="AS27" s="154">
        <v>200000</v>
      </c>
      <c r="AT27" s="154">
        <v>244000</v>
      </c>
      <c r="AU27" s="154">
        <v>283500</v>
      </c>
      <c r="AV27" s="154">
        <v>348700</v>
      </c>
      <c r="AW27" s="327">
        <v>385000</v>
      </c>
      <c r="AX27" s="327">
        <v>450000</v>
      </c>
      <c r="AY27" s="150">
        <v>530000</v>
      </c>
      <c r="AZ27" s="150">
        <v>640000</v>
      </c>
      <c r="BA27" s="150">
        <v>740000</v>
      </c>
      <c r="BB27" s="156">
        <f>+BA27/AZ27-1</f>
        <v>0.15625</v>
      </c>
      <c r="BC27" s="394"/>
    </row>
    <row r="28" spans="1:55" s="86" customFormat="1" ht="14" thickBot="1" x14ac:dyDescent="0.25">
      <c r="A28" s="157"/>
      <c r="B28" s="158" t="s">
        <v>45</v>
      </c>
      <c r="C28" s="159"/>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1"/>
      <c r="AH28" s="341">
        <f>+AH27/AH2</f>
        <v>12.919254658385093</v>
      </c>
      <c r="AI28" s="163"/>
      <c r="AJ28" s="164"/>
      <c r="AK28" s="341">
        <f>+AK27/AK2</f>
        <v>13.559322033898304</v>
      </c>
      <c r="AL28" s="165"/>
      <c r="AM28" s="166"/>
      <c r="AN28" s="167"/>
      <c r="AO28" s="166"/>
      <c r="AP28" s="167"/>
      <c r="AQ28" s="341">
        <f>+AQ27/AQ2</f>
        <v>12.807881773399014</v>
      </c>
      <c r="AR28" s="166"/>
      <c r="AS28" s="166"/>
      <c r="AT28" s="166"/>
      <c r="AU28" s="166"/>
      <c r="AV28" s="166"/>
      <c r="AW28" s="328"/>
      <c r="AX28" s="328"/>
      <c r="AY28" s="341">
        <f>+AY27/AY2</f>
        <v>15.868263473053892</v>
      </c>
      <c r="AZ28" s="341">
        <f>+AZ27/AZ2</f>
        <v>16</v>
      </c>
      <c r="BA28" s="341">
        <f>+BA27/BA2</f>
        <v>16.086956521739129</v>
      </c>
      <c r="BB28" s="170"/>
      <c r="BC28" s="394"/>
    </row>
    <row r="29" spans="1:55" s="86" customFormat="1" ht="14" thickBot="1" x14ac:dyDescent="0.25">
      <c r="A29" s="194"/>
      <c r="B29" s="195" t="s">
        <v>58</v>
      </c>
      <c r="C29" s="196"/>
      <c r="D29" s="197"/>
      <c r="E29" s="197"/>
      <c r="F29" s="197"/>
      <c r="G29" s="197"/>
      <c r="H29" s="197">
        <v>70000</v>
      </c>
      <c r="I29" s="197">
        <v>80000</v>
      </c>
      <c r="J29" s="197">
        <v>80000</v>
      </c>
      <c r="K29" s="197">
        <v>80000</v>
      </c>
      <c r="L29" s="197">
        <v>85000</v>
      </c>
      <c r="M29" s="197">
        <v>95000</v>
      </c>
      <c r="N29" s="197">
        <v>105000</v>
      </c>
      <c r="O29" s="197">
        <v>120000</v>
      </c>
      <c r="P29" s="197">
        <v>134000</v>
      </c>
      <c r="Q29" s="197">
        <v>150000</v>
      </c>
      <c r="R29" s="197">
        <v>165000</v>
      </c>
      <c r="S29" s="197">
        <v>150000</v>
      </c>
      <c r="T29" s="197">
        <v>190000</v>
      </c>
      <c r="U29" s="197">
        <v>210000</v>
      </c>
      <c r="V29" s="197">
        <v>230000</v>
      </c>
      <c r="W29" s="197">
        <v>265000</v>
      </c>
      <c r="X29" s="197">
        <v>280000</v>
      </c>
      <c r="Y29" s="197">
        <v>305000</v>
      </c>
      <c r="Z29" s="197">
        <v>335000</v>
      </c>
      <c r="AA29" s="197">
        <v>370000</v>
      </c>
      <c r="AB29" s="197">
        <v>370000</v>
      </c>
      <c r="AC29" s="197">
        <v>425000</v>
      </c>
      <c r="AD29" s="197">
        <v>485000</v>
      </c>
      <c r="AE29" s="197">
        <v>560000</v>
      </c>
      <c r="AF29" s="197">
        <v>650000</v>
      </c>
      <c r="AG29" s="198">
        <v>780000</v>
      </c>
      <c r="AH29" s="199">
        <v>950000</v>
      </c>
      <c r="AI29" s="200">
        <v>1070000</v>
      </c>
      <c r="AJ29" s="201">
        <v>1200000</v>
      </c>
      <c r="AK29" s="199">
        <v>1500000</v>
      </c>
      <c r="AL29" s="202">
        <f>(AK29/AJ29)-1</f>
        <v>0.25</v>
      </c>
      <c r="AM29" s="203">
        <v>1700000</v>
      </c>
      <c r="AN29" s="204">
        <f>+AM29/AK29-1</f>
        <v>0.1333333333333333</v>
      </c>
      <c r="AO29" s="203">
        <v>2000000</v>
      </c>
      <c r="AP29" s="204">
        <f>+AO29/AM29-1</f>
        <v>0.17647058823529416</v>
      </c>
      <c r="AQ29" s="203">
        <v>2200000</v>
      </c>
      <c r="AR29" s="203">
        <v>2600000</v>
      </c>
      <c r="AS29" s="203">
        <v>2900000</v>
      </c>
      <c r="AT29" s="203">
        <v>3540000</v>
      </c>
      <c r="AU29" s="203">
        <v>4120000</v>
      </c>
      <c r="AV29" s="203">
        <v>5100000</v>
      </c>
      <c r="AW29" s="331">
        <v>5500000</v>
      </c>
      <c r="AX29" s="331">
        <v>6500000</v>
      </c>
      <c r="AY29" s="199">
        <v>7500000</v>
      </c>
      <c r="AZ29" s="199">
        <f>+AY29*(1+AZ$3)</f>
        <v>8982035.9281437118</v>
      </c>
      <c r="BA29" s="199">
        <v>10400000</v>
      </c>
      <c r="BB29" s="205">
        <f>+BA29/AZ29-1</f>
        <v>0.15786666666666682</v>
      </c>
      <c r="BC29" s="394"/>
    </row>
    <row r="30" spans="1:55" s="86" customFormat="1" x14ac:dyDescent="0.2">
      <c r="A30" s="206">
        <v>3</v>
      </c>
      <c r="B30" s="146" t="s">
        <v>61</v>
      </c>
      <c r="C30" s="147"/>
      <c r="D30" s="148"/>
      <c r="E30" s="148"/>
      <c r="F30" s="148">
        <v>600</v>
      </c>
      <c r="G30" s="148">
        <v>650</v>
      </c>
      <c r="H30" s="148">
        <v>650</v>
      </c>
      <c r="I30" s="148">
        <f>+H30</f>
        <v>650</v>
      </c>
      <c r="J30" s="148">
        <v>500</v>
      </c>
      <c r="K30" s="148">
        <v>500</v>
      </c>
      <c r="L30" s="148">
        <v>500</v>
      </c>
      <c r="M30" s="148">
        <v>600</v>
      </c>
      <c r="N30" s="148">
        <v>650</v>
      </c>
      <c r="O30" s="148">
        <v>750</v>
      </c>
      <c r="P30" s="148">
        <f>+P8</f>
        <v>850</v>
      </c>
      <c r="Q30" s="148">
        <f>+Q8</f>
        <v>1000</v>
      </c>
      <c r="R30" s="148">
        <v>1200</v>
      </c>
      <c r="S30" s="148">
        <f>+S8</f>
        <v>1000</v>
      </c>
      <c r="T30" s="148">
        <v>1500</v>
      </c>
      <c r="U30" s="148">
        <v>1750</v>
      </c>
      <c r="V30" s="148">
        <v>2000</v>
      </c>
      <c r="W30" s="148">
        <v>2300</v>
      </c>
      <c r="X30" s="148">
        <v>2600</v>
      </c>
      <c r="Y30" s="148">
        <v>2900</v>
      </c>
      <c r="Z30" s="148">
        <v>3300</v>
      </c>
      <c r="AA30" s="148">
        <v>3700</v>
      </c>
      <c r="AB30" s="148">
        <v>4300</v>
      </c>
      <c r="AC30" s="148">
        <v>4750</v>
      </c>
      <c r="AD30" s="148">
        <v>5500</v>
      </c>
      <c r="AE30" s="148">
        <v>6500</v>
      </c>
      <c r="AF30" s="148">
        <v>8000</v>
      </c>
      <c r="AG30" s="149">
        <v>11000</v>
      </c>
      <c r="AH30" s="150">
        <v>12000</v>
      </c>
      <c r="AI30" s="151">
        <v>13500</v>
      </c>
      <c r="AJ30" s="152">
        <v>15000</v>
      </c>
      <c r="AK30" s="150">
        <v>16000</v>
      </c>
      <c r="AL30" s="153">
        <f>(AK30/AJ30)-1</f>
        <v>6.6666666666666652E-2</v>
      </c>
      <c r="AM30" s="154">
        <f>+AM8</f>
        <v>16000</v>
      </c>
      <c r="AN30" s="155">
        <f>+AM30/AK30-1</f>
        <v>0</v>
      </c>
      <c r="AO30" s="154">
        <f>+AO8</f>
        <v>19000</v>
      </c>
      <c r="AP30" s="155">
        <f>+AO30/AM30-1</f>
        <v>0.1875</v>
      </c>
      <c r="AQ30" s="154">
        <v>22000</v>
      </c>
      <c r="AR30" s="154">
        <f>+AR32/2</f>
        <v>24500</v>
      </c>
      <c r="AS30" s="154">
        <f>+AS32/2</f>
        <v>28000</v>
      </c>
      <c r="AT30" s="154">
        <v>40000</v>
      </c>
      <c r="AU30" s="154">
        <v>46500</v>
      </c>
      <c r="AV30" s="154">
        <v>57200</v>
      </c>
      <c r="AW30" s="327">
        <v>65000</v>
      </c>
      <c r="AX30" s="327">
        <v>75000</v>
      </c>
      <c r="AY30" s="150">
        <v>90000</v>
      </c>
      <c r="AZ30" s="150">
        <v>110000</v>
      </c>
      <c r="BA30" s="150">
        <v>127000</v>
      </c>
      <c r="BB30" s="156">
        <f>+BA30/AZ30-1</f>
        <v>0.15454545454545454</v>
      </c>
      <c r="BC30" s="394"/>
    </row>
    <row r="31" spans="1:55" s="86" customFormat="1" ht="18" customHeight="1" thickBot="1" x14ac:dyDescent="0.25">
      <c r="A31" s="207" t="s">
        <v>45</v>
      </c>
      <c r="B31" s="158"/>
      <c r="C31" s="159"/>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1"/>
      <c r="AH31" s="332">
        <f>+AH30/AH2</f>
        <v>2.981366459627329</v>
      </c>
      <c r="AI31" s="163"/>
      <c r="AJ31" s="164"/>
      <c r="AK31" s="332">
        <f>+AK30/AK2</f>
        <v>2.7118644067796609</v>
      </c>
      <c r="AL31" s="165"/>
      <c r="AM31" s="166"/>
      <c r="AN31" s="167"/>
      <c r="AO31" s="166"/>
      <c r="AP31" s="167"/>
      <c r="AQ31" s="332">
        <f>+AQ30/AQ2</f>
        <v>2.1674876847290641</v>
      </c>
      <c r="AR31" s="166"/>
      <c r="AS31" s="166"/>
      <c r="AT31" s="166"/>
      <c r="AU31" s="166"/>
      <c r="AV31" s="166"/>
      <c r="AW31" s="332">
        <f>+AW30/AW2</f>
        <v>2.5291828793774318</v>
      </c>
      <c r="AX31" s="332">
        <f>+AX30/AX2</f>
        <v>2.6132404181184667</v>
      </c>
      <c r="AY31" s="332">
        <f>+AY30/AY2</f>
        <v>2.6946107784431139</v>
      </c>
      <c r="AZ31" s="332">
        <f>+AZ30/AZ2</f>
        <v>2.75</v>
      </c>
      <c r="BA31" s="332">
        <f>+BA30/BA2</f>
        <v>2.7608695652173911</v>
      </c>
      <c r="BB31" s="170"/>
      <c r="BC31" s="394"/>
    </row>
    <row r="32" spans="1:55" s="86" customFormat="1" ht="18" customHeight="1" x14ac:dyDescent="0.2">
      <c r="A32" s="87">
        <v>5</v>
      </c>
      <c r="B32" s="88" t="s">
        <v>62</v>
      </c>
      <c r="C32" s="208"/>
      <c r="D32" s="209"/>
      <c r="E32" s="209"/>
      <c r="F32" s="209">
        <v>800</v>
      </c>
      <c r="G32" s="209">
        <v>900</v>
      </c>
      <c r="H32" s="209" t="e">
        <f>+#REF!*2</f>
        <v>#REF!</v>
      </c>
      <c r="I32" s="209" t="e">
        <f>+H32</f>
        <v>#REF!</v>
      </c>
      <c r="J32" s="209">
        <v>850</v>
      </c>
      <c r="K32" s="209">
        <v>850</v>
      </c>
      <c r="L32" s="209">
        <v>850</v>
      </c>
      <c r="M32" s="209">
        <v>1000</v>
      </c>
      <c r="N32" s="209">
        <v>1100</v>
      </c>
      <c r="O32" s="209">
        <v>1250</v>
      </c>
      <c r="P32" s="209">
        <f>+P11/2</f>
        <v>1450</v>
      </c>
      <c r="Q32" s="209">
        <v>1700</v>
      </c>
      <c r="R32" s="209">
        <v>2000</v>
      </c>
      <c r="S32" s="209">
        <v>1700</v>
      </c>
      <c r="T32" s="209">
        <v>2500</v>
      </c>
      <c r="U32" s="209">
        <v>3000</v>
      </c>
      <c r="V32" s="209">
        <v>3500</v>
      </c>
      <c r="W32" s="209">
        <v>4000</v>
      </c>
      <c r="X32" s="209">
        <v>4400</v>
      </c>
      <c r="Y32" s="209">
        <v>4800</v>
      </c>
      <c r="Z32" s="209">
        <v>5500</v>
      </c>
      <c r="AA32" s="209">
        <v>6000</v>
      </c>
      <c r="AB32" s="209">
        <v>6900</v>
      </c>
      <c r="AC32" s="209">
        <v>7600</v>
      </c>
      <c r="AD32" s="209">
        <v>8700</v>
      </c>
      <c r="AE32" s="209">
        <v>10000</v>
      </c>
      <c r="AF32" s="209">
        <v>12000</v>
      </c>
      <c r="AG32" s="210">
        <v>17000</v>
      </c>
      <c r="AH32" s="91">
        <v>20000</v>
      </c>
      <c r="AI32" s="211">
        <v>22500</v>
      </c>
      <c r="AJ32" s="212">
        <v>25000</v>
      </c>
      <c r="AK32" s="91">
        <v>28500</v>
      </c>
      <c r="AL32" s="213">
        <f>(AK32/AJ32)-1</f>
        <v>0.1399999999999999</v>
      </c>
      <c r="AM32" s="214">
        <v>30000</v>
      </c>
      <c r="AN32" s="215">
        <f>+AM32/AK32-1</f>
        <v>5.2631578947368363E-2</v>
      </c>
      <c r="AO32" s="214">
        <v>35000</v>
      </c>
      <c r="AP32" s="215">
        <f>+AO32/AM32-1</f>
        <v>0.16666666666666674</v>
      </c>
      <c r="AQ32" s="214">
        <v>40000</v>
      </c>
      <c r="AR32" s="214">
        <v>49000</v>
      </c>
      <c r="AS32" s="214">
        <v>56000</v>
      </c>
      <c r="AT32" s="214">
        <v>68000</v>
      </c>
      <c r="AU32" s="214">
        <v>79000</v>
      </c>
      <c r="AV32" s="214">
        <v>97200</v>
      </c>
      <c r="AW32" s="333">
        <v>110000</v>
      </c>
      <c r="AX32" s="333">
        <v>130000</v>
      </c>
      <c r="AY32" s="91">
        <v>155000</v>
      </c>
      <c r="AZ32" s="91">
        <v>190000</v>
      </c>
      <c r="BA32" s="91">
        <v>220000</v>
      </c>
      <c r="BB32" s="94">
        <f>+BA32/AZ32-1</f>
        <v>0.15789473684210531</v>
      </c>
      <c r="BC32" s="394"/>
    </row>
    <row r="33" spans="1:55" s="86" customFormat="1" ht="18" customHeight="1" thickBot="1" x14ac:dyDescent="0.25">
      <c r="A33" s="95"/>
      <c r="B33" s="96" t="s">
        <v>45</v>
      </c>
      <c r="C33" s="216"/>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8"/>
      <c r="AH33" s="99">
        <f>+AH32/AH2</f>
        <v>4.9689440993788816</v>
      </c>
      <c r="AI33" s="219"/>
      <c r="AJ33" s="220"/>
      <c r="AK33" s="99">
        <f>+AK32/AK2</f>
        <v>4.8305084745762707</v>
      </c>
      <c r="AL33" s="221"/>
      <c r="AM33" s="222"/>
      <c r="AN33" s="223"/>
      <c r="AO33" s="222"/>
      <c r="AP33" s="223"/>
      <c r="AQ33" s="99">
        <f>+AQ32/AQ2</f>
        <v>3.9408866995073892</v>
      </c>
      <c r="AR33" s="222"/>
      <c r="AS33" s="222"/>
      <c r="AT33" s="222"/>
      <c r="AU33" s="222"/>
      <c r="AV33" s="222"/>
      <c r="AW33" s="99">
        <f>+AW32/AW2</f>
        <v>4.2801556420233462</v>
      </c>
      <c r="AX33" s="99">
        <f>+AX32/AX2</f>
        <v>4.5296167247386752</v>
      </c>
      <c r="AY33" s="99">
        <f>+AY32/AY2</f>
        <v>4.6407185628742518</v>
      </c>
      <c r="AZ33" s="99">
        <f>+AZ32/AZ2</f>
        <v>4.75</v>
      </c>
      <c r="BA33" s="99">
        <f>+BA32/BA2</f>
        <v>4.7826086956521738</v>
      </c>
      <c r="BB33" s="103"/>
      <c r="BC33" s="394"/>
    </row>
    <row r="34" spans="1:55" s="86" customFormat="1" ht="18" customHeight="1" x14ac:dyDescent="0.2">
      <c r="A34" s="224">
        <v>7.5</v>
      </c>
      <c r="B34" s="172" t="s">
        <v>63</v>
      </c>
      <c r="C34" s="173"/>
      <c r="D34" s="174"/>
      <c r="E34" s="174"/>
      <c r="F34" s="174"/>
      <c r="G34" s="174"/>
      <c r="H34" s="174"/>
      <c r="I34" s="174"/>
      <c r="J34" s="174">
        <v>1200</v>
      </c>
      <c r="K34" s="174">
        <v>1200</v>
      </c>
      <c r="L34" s="174">
        <v>1200</v>
      </c>
      <c r="M34" s="174">
        <v>1400</v>
      </c>
      <c r="N34" s="174">
        <v>1600</v>
      </c>
      <c r="O34" s="174">
        <v>1850</v>
      </c>
      <c r="P34" s="174">
        <v>2100</v>
      </c>
      <c r="Q34" s="174">
        <v>2400</v>
      </c>
      <c r="R34" s="174">
        <v>2800</v>
      </c>
      <c r="S34" s="174">
        <v>2400</v>
      </c>
      <c r="T34" s="174">
        <v>3500</v>
      </c>
      <c r="U34" s="174">
        <v>4200</v>
      </c>
      <c r="V34" s="174">
        <v>5000</v>
      </c>
      <c r="W34" s="174">
        <v>5800</v>
      </c>
      <c r="X34" s="174">
        <v>6300</v>
      </c>
      <c r="Y34" s="174">
        <v>6900</v>
      </c>
      <c r="Z34" s="174">
        <v>7850</v>
      </c>
      <c r="AA34" s="174">
        <v>8700</v>
      </c>
      <c r="AB34" s="174">
        <v>10000</v>
      </c>
      <c r="AC34" s="174">
        <v>11000</v>
      </c>
      <c r="AD34" s="174">
        <v>12500</v>
      </c>
      <c r="AE34" s="174">
        <v>15000</v>
      </c>
      <c r="AF34" s="174">
        <v>18000</v>
      </c>
      <c r="AG34" s="175">
        <v>25000</v>
      </c>
      <c r="AH34" s="176">
        <v>29000</v>
      </c>
      <c r="AI34" s="177">
        <v>32500</v>
      </c>
      <c r="AJ34" s="178">
        <v>36000</v>
      </c>
      <c r="AK34" s="176">
        <v>41000</v>
      </c>
      <c r="AL34" s="179">
        <f>(AK34/AJ34)-1</f>
        <v>0.13888888888888884</v>
      </c>
      <c r="AM34" s="180">
        <v>45000</v>
      </c>
      <c r="AN34" s="181">
        <f>+AM34/AK34-1</f>
        <v>9.7560975609756184E-2</v>
      </c>
      <c r="AO34" s="180">
        <v>52000</v>
      </c>
      <c r="AP34" s="181">
        <f>+AO34/AM34-1</f>
        <v>0.15555555555555545</v>
      </c>
      <c r="AQ34" s="180">
        <v>60000</v>
      </c>
      <c r="AR34" s="180">
        <v>70000</v>
      </c>
      <c r="AS34" s="180">
        <v>80000</v>
      </c>
      <c r="AT34" s="180">
        <v>98000</v>
      </c>
      <c r="AU34" s="180">
        <v>114000</v>
      </c>
      <c r="AV34" s="180">
        <v>140200</v>
      </c>
      <c r="AW34" s="329">
        <v>160000</v>
      </c>
      <c r="AX34" s="329">
        <v>190000</v>
      </c>
      <c r="AY34" s="176">
        <v>230000</v>
      </c>
      <c r="AZ34" s="176">
        <v>280000</v>
      </c>
      <c r="BA34" s="176">
        <v>330000</v>
      </c>
      <c r="BB34" s="182">
        <f>+BA34/AZ34-1</f>
        <v>0.1785714285714286</v>
      </c>
      <c r="BC34" s="394"/>
    </row>
    <row r="35" spans="1:55" s="86" customFormat="1" ht="18" customHeight="1" thickBot="1" x14ac:dyDescent="0.25">
      <c r="A35" s="183"/>
      <c r="B35" s="184" t="s">
        <v>45</v>
      </c>
      <c r="C35" s="185"/>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7"/>
      <c r="AH35" s="334">
        <f>+AH34/AH2</f>
        <v>7.2049689440993792</v>
      </c>
      <c r="AI35" s="188"/>
      <c r="AJ35" s="189"/>
      <c r="AK35" s="334">
        <f>+AK34/AK2</f>
        <v>6.9491525423728815</v>
      </c>
      <c r="AL35" s="190"/>
      <c r="AM35" s="191"/>
      <c r="AN35" s="192"/>
      <c r="AO35" s="191"/>
      <c r="AP35" s="192"/>
      <c r="AQ35" s="334">
        <f>+AQ34/AQ2</f>
        <v>5.9113300492610836</v>
      </c>
      <c r="AR35" s="191"/>
      <c r="AS35" s="191"/>
      <c r="AT35" s="191"/>
      <c r="AU35" s="191"/>
      <c r="AV35" s="191"/>
      <c r="AW35" s="334">
        <f>+AW34/AW2</f>
        <v>6.2256809338521402</v>
      </c>
      <c r="AX35" s="334">
        <f>+AX34/AX2</f>
        <v>6.6202090592334484</v>
      </c>
      <c r="AY35" s="334">
        <f>+AY34/AY2</f>
        <v>6.88622754491018</v>
      </c>
      <c r="AZ35" s="334">
        <f>+AZ34/AZ2</f>
        <v>7</v>
      </c>
      <c r="BA35" s="334">
        <f>+BA34/BA2</f>
        <v>7.1739130434782608</v>
      </c>
      <c r="BB35" s="193"/>
      <c r="BC35" s="394"/>
    </row>
    <row r="36" spans="1:55" s="86" customFormat="1" x14ac:dyDescent="0.2">
      <c r="A36" s="225">
        <f>+A30</f>
        <v>3</v>
      </c>
      <c r="B36" s="226" t="s">
        <v>64</v>
      </c>
      <c r="C36" s="227"/>
      <c r="D36" s="228"/>
      <c r="E36" s="228"/>
      <c r="F36" s="228" t="e">
        <f>+#REF!</f>
        <v>#REF!</v>
      </c>
      <c r="G36" s="228" t="e">
        <f>+#REF!</f>
        <v>#REF!</v>
      </c>
      <c r="H36" s="228" t="e">
        <f>+#REF!</f>
        <v>#REF!</v>
      </c>
      <c r="I36" s="228" t="e">
        <f>+#REF!</f>
        <v>#REF!</v>
      </c>
      <c r="J36" s="228">
        <v>0</v>
      </c>
      <c r="K36" s="228">
        <v>0</v>
      </c>
      <c r="L36" s="228">
        <v>0</v>
      </c>
      <c r="M36" s="228">
        <v>0</v>
      </c>
      <c r="N36" s="228">
        <v>0</v>
      </c>
      <c r="O36" s="228">
        <v>0</v>
      </c>
      <c r="P36" s="228">
        <v>0</v>
      </c>
      <c r="Q36" s="228">
        <v>1000</v>
      </c>
      <c r="R36" s="228">
        <v>1200</v>
      </c>
      <c r="S36" s="228">
        <v>1000</v>
      </c>
      <c r="T36" s="228">
        <v>1500</v>
      </c>
      <c r="U36" s="228">
        <v>1750</v>
      </c>
      <c r="V36" s="228">
        <v>2000</v>
      </c>
      <c r="W36" s="228">
        <v>2300</v>
      </c>
      <c r="X36" s="228">
        <v>2600</v>
      </c>
      <c r="Y36" s="228">
        <v>2900</v>
      </c>
      <c r="Z36" s="228">
        <v>3300</v>
      </c>
      <c r="AA36" s="228">
        <v>3700</v>
      </c>
      <c r="AB36" s="228">
        <v>4300</v>
      </c>
      <c r="AC36" s="228">
        <v>4750</v>
      </c>
      <c r="AD36" s="228">
        <v>5500</v>
      </c>
      <c r="AE36" s="228">
        <v>6500</v>
      </c>
      <c r="AF36" s="228">
        <v>8000</v>
      </c>
      <c r="AG36" s="229">
        <v>11000</v>
      </c>
      <c r="AH36" s="230">
        <v>12000</v>
      </c>
      <c r="AI36" s="231">
        <v>9200</v>
      </c>
      <c r="AJ36" s="232">
        <v>10500</v>
      </c>
      <c r="AK36" s="230">
        <v>13000</v>
      </c>
      <c r="AL36" s="233">
        <f>(AK36/AJ36)-1</f>
        <v>0.23809523809523814</v>
      </c>
      <c r="AM36" s="234">
        <f>+AM30</f>
        <v>16000</v>
      </c>
      <c r="AN36" s="235">
        <f>+AM36/AK36-1</f>
        <v>0.23076923076923084</v>
      </c>
      <c r="AO36" s="234">
        <f>+AO30</f>
        <v>19000</v>
      </c>
      <c r="AP36" s="235">
        <f>+AO36/AM36-1</f>
        <v>0.1875</v>
      </c>
      <c r="AQ36" s="234">
        <f>+AQ30</f>
        <v>22000</v>
      </c>
      <c r="AR36" s="234">
        <f>+AR30</f>
        <v>24500</v>
      </c>
      <c r="AS36" s="234">
        <f>+AS30</f>
        <v>28000</v>
      </c>
      <c r="AT36" s="234">
        <v>40000</v>
      </c>
      <c r="AU36" s="234">
        <v>46500</v>
      </c>
      <c r="AV36" s="234">
        <v>57200</v>
      </c>
      <c r="AW36" s="335">
        <f>+AW30</f>
        <v>65000</v>
      </c>
      <c r="AX36" s="335">
        <f>+AX30</f>
        <v>75000</v>
      </c>
      <c r="AY36" s="230">
        <f>+AY30</f>
        <v>90000</v>
      </c>
      <c r="AZ36" s="230">
        <f>+AZ30</f>
        <v>110000</v>
      </c>
      <c r="BA36" s="230">
        <v>127000</v>
      </c>
      <c r="BB36" s="236">
        <f>+BA36/AZ36-1</f>
        <v>0.15454545454545454</v>
      </c>
      <c r="BC36" s="394"/>
    </row>
    <row r="37" spans="1:55" ht="14" thickBot="1" x14ac:dyDescent="0.2">
      <c r="A37" s="225"/>
      <c r="B37" s="226" t="s">
        <v>45</v>
      </c>
      <c r="C37" s="237"/>
      <c r="D37" s="238"/>
      <c r="E37" s="238"/>
      <c r="F37" s="238"/>
      <c r="G37" s="238"/>
      <c r="H37" s="238"/>
      <c r="I37" s="238"/>
      <c r="J37" s="23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9"/>
      <c r="AH37" s="336">
        <f>+AH36/AH2</f>
        <v>2.981366459627329</v>
      </c>
      <c r="AI37" s="237"/>
      <c r="AJ37" s="239"/>
      <c r="AK37" s="336">
        <f>+AK36/AK2</f>
        <v>2.2033898305084745</v>
      </c>
      <c r="AL37" s="240"/>
      <c r="AM37" s="238"/>
      <c r="AN37" s="241"/>
      <c r="AO37" s="242"/>
      <c r="AP37" s="243"/>
      <c r="AQ37" s="336">
        <f>+AQ36/AQ2</f>
        <v>2.1674876847290641</v>
      </c>
      <c r="AR37" s="242"/>
      <c r="AS37" s="242"/>
      <c r="AT37" s="242"/>
      <c r="AU37" s="242"/>
      <c r="AV37" s="242"/>
      <c r="AW37" s="336">
        <f>+AW36/AW2</f>
        <v>2.5291828793774318</v>
      </c>
      <c r="AX37" s="336">
        <f>+AX36/AX2</f>
        <v>2.6132404181184667</v>
      </c>
      <c r="AY37" s="336">
        <f>+AY36/AY2</f>
        <v>2.6946107784431139</v>
      </c>
      <c r="AZ37" s="336">
        <f>+AZ36/AZ2</f>
        <v>2.75</v>
      </c>
      <c r="BA37" s="336">
        <f>+BA36/BA2</f>
        <v>2.7608695652173911</v>
      </c>
      <c r="BB37" s="244"/>
    </row>
    <row r="38" spans="1:55" s="86" customFormat="1" ht="18" customHeight="1" x14ac:dyDescent="0.2">
      <c r="A38" s="87">
        <f>+A36</f>
        <v>3</v>
      </c>
      <c r="B38" s="88" t="s">
        <v>70</v>
      </c>
      <c r="C38" s="208"/>
      <c r="D38" s="209"/>
      <c r="E38" s="209"/>
      <c r="F38" s="209">
        <v>200</v>
      </c>
      <c r="G38" s="209">
        <v>250</v>
      </c>
      <c r="H38" s="209">
        <f t="shared" ref="H38:H48" si="16">+G38</f>
        <v>250</v>
      </c>
      <c r="I38" s="209">
        <f>+H38</f>
        <v>250</v>
      </c>
      <c r="J38" s="209">
        <v>250</v>
      </c>
      <c r="K38" s="209">
        <v>400</v>
      </c>
      <c r="L38" s="209">
        <v>500</v>
      </c>
      <c r="M38" s="209">
        <v>600</v>
      </c>
      <c r="N38" s="209">
        <v>650</v>
      </c>
      <c r="O38" s="209">
        <v>750</v>
      </c>
      <c r="P38" s="209">
        <f>+P8</f>
        <v>850</v>
      </c>
      <c r="Q38" s="209">
        <f>+Q8</f>
        <v>1000</v>
      </c>
      <c r="R38" s="209">
        <f>+R8</f>
        <v>1200</v>
      </c>
      <c r="S38" s="209">
        <f>+S8</f>
        <v>1000</v>
      </c>
      <c r="T38" s="209">
        <v>1500</v>
      </c>
      <c r="U38" s="209">
        <v>3000</v>
      </c>
      <c r="V38" s="209">
        <v>3300</v>
      </c>
      <c r="W38" s="209">
        <v>3800</v>
      </c>
      <c r="X38" s="209">
        <v>4100</v>
      </c>
      <c r="Y38" s="209">
        <v>4400</v>
      </c>
      <c r="Z38" s="209">
        <v>4800</v>
      </c>
      <c r="AA38" s="209">
        <v>5500</v>
      </c>
      <c r="AB38" s="209">
        <v>6300</v>
      </c>
      <c r="AC38" s="209">
        <v>7000</v>
      </c>
      <c r="AD38" s="209">
        <v>8000</v>
      </c>
      <c r="AE38" s="209">
        <v>9500</v>
      </c>
      <c r="AF38" s="209">
        <v>11500</v>
      </c>
      <c r="AG38" s="210">
        <v>15500</v>
      </c>
      <c r="AH38" s="91">
        <v>17500</v>
      </c>
      <c r="AI38" s="211">
        <v>19500</v>
      </c>
      <c r="AJ38" s="212">
        <v>21500</v>
      </c>
      <c r="AK38" s="91">
        <v>24500</v>
      </c>
      <c r="AL38" s="245"/>
      <c r="AM38" s="214">
        <f>+AM36</f>
        <v>16000</v>
      </c>
      <c r="AN38" s="215">
        <f>+AM38/AK38-1</f>
        <v>-0.34693877551020413</v>
      </c>
      <c r="AO38" s="214">
        <f>+AO36</f>
        <v>19000</v>
      </c>
      <c r="AP38" s="215">
        <f>+AO38/AM38-1</f>
        <v>0.1875</v>
      </c>
      <c r="AQ38" s="214">
        <f>+AK38*1.15</f>
        <v>28174.999999999996</v>
      </c>
      <c r="AR38" s="214">
        <f>+AR36</f>
        <v>24500</v>
      </c>
      <c r="AS38" s="214">
        <f>+AS36</f>
        <v>28000</v>
      </c>
      <c r="AT38" s="214">
        <v>40000</v>
      </c>
      <c r="AU38" s="214">
        <v>46500</v>
      </c>
      <c r="AV38" s="214">
        <v>57200</v>
      </c>
      <c r="AW38" s="333">
        <f>+AW30</f>
        <v>65000</v>
      </c>
      <c r="AX38" s="333">
        <f>+AX36</f>
        <v>75000</v>
      </c>
      <c r="AY38" s="91">
        <f>+AY36</f>
        <v>90000</v>
      </c>
      <c r="AZ38" s="91">
        <f>+AZ36</f>
        <v>110000</v>
      </c>
      <c r="BA38" s="91">
        <v>127000</v>
      </c>
      <c r="BB38" s="94">
        <f>+BA38/AZ38-1</f>
        <v>0.15454545454545454</v>
      </c>
      <c r="BC38" s="394"/>
    </row>
    <row r="39" spans="1:55" s="86" customFormat="1" ht="18" customHeight="1" thickBot="1" x14ac:dyDescent="0.25">
      <c r="A39" s="95"/>
      <c r="B39" s="96" t="s">
        <v>45</v>
      </c>
      <c r="C39" s="216"/>
      <c r="D39" s="217"/>
      <c r="E39" s="217"/>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8"/>
      <c r="AH39" s="99">
        <f>+AH38/AH2</f>
        <v>4.3478260869565215</v>
      </c>
      <c r="AI39" s="219"/>
      <c r="AJ39" s="220"/>
      <c r="AK39" s="99">
        <f>+AK38/AK2</f>
        <v>4.1525423728813555</v>
      </c>
      <c r="AL39" s="246"/>
      <c r="AM39" s="222"/>
      <c r="AN39" s="223"/>
      <c r="AO39" s="222"/>
      <c r="AP39" s="223"/>
      <c r="AQ39" s="99">
        <f>+AQ38/AQ2</f>
        <v>2.7758620689655169</v>
      </c>
      <c r="AR39" s="222"/>
      <c r="AS39" s="222"/>
      <c r="AT39" s="222"/>
      <c r="AU39" s="222"/>
      <c r="AV39" s="222"/>
      <c r="AW39" s="99">
        <f>+AW38/AW2</f>
        <v>2.5291828793774318</v>
      </c>
      <c r="AX39" s="99">
        <f>+AX38/AX2</f>
        <v>2.6132404181184667</v>
      </c>
      <c r="AY39" s="99">
        <f>+AY38/AY2</f>
        <v>2.6946107784431139</v>
      </c>
      <c r="AZ39" s="99">
        <f>+AZ38/AZ2</f>
        <v>2.75</v>
      </c>
      <c r="BA39" s="99">
        <f>+BA38/BA2</f>
        <v>2.7608695652173911</v>
      </c>
      <c r="BB39" s="103"/>
      <c r="BC39" s="394"/>
    </row>
    <row r="40" spans="1:55" s="86" customFormat="1" x14ac:dyDescent="0.2">
      <c r="A40" s="225">
        <f>+A38*2</f>
        <v>6</v>
      </c>
      <c r="B40" s="226" t="s">
        <v>100</v>
      </c>
      <c r="C40" s="227"/>
      <c r="D40" s="228"/>
      <c r="E40" s="228"/>
      <c r="F40" s="228">
        <v>400</v>
      </c>
      <c r="G40" s="228">
        <v>450</v>
      </c>
      <c r="H40" s="228">
        <f t="shared" si="16"/>
        <v>450</v>
      </c>
      <c r="I40" s="228">
        <f>+H40</f>
        <v>450</v>
      </c>
      <c r="J40" s="228">
        <v>450</v>
      </c>
      <c r="K40" s="228">
        <v>500</v>
      </c>
      <c r="L40" s="228">
        <v>500</v>
      </c>
      <c r="M40" s="228">
        <v>600</v>
      </c>
      <c r="N40" s="228">
        <v>650</v>
      </c>
      <c r="O40" s="228">
        <v>750</v>
      </c>
      <c r="P40" s="228">
        <f>+P38</f>
        <v>850</v>
      </c>
      <c r="Q40" s="228">
        <f>+Q38</f>
        <v>1000</v>
      </c>
      <c r="R40" s="228">
        <f>+R38</f>
        <v>1200</v>
      </c>
      <c r="S40" s="228">
        <f>+S38</f>
        <v>1000</v>
      </c>
      <c r="T40" s="228">
        <f>+T38</f>
        <v>1500</v>
      </c>
      <c r="U40" s="228">
        <v>3000</v>
      </c>
      <c r="V40" s="228">
        <v>3300</v>
      </c>
      <c r="W40" s="228">
        <v>3800</v>
      </c>
      <c r="X40" s="228">
        <v>4100</v>
      </c>
      <c r="Y40" s="228">
        <v>4400</v>
      </c>
      <c r="Z40" s="228">
        <v>4800</v>
      </c>
      <c r="AA40" s="228">
        <v>5500</v>
      </c>
      <c r="AB40" s="228">
        <v>6300</v>
      </c>
      <c r="AC40" s="228">
        <v>7000</v>
      </c>
      <c r="AD40" s="228">
        <v>8000</v>
      </c>
      <c r="AE40" s="228">
        <v>9500</v>
      </c>
      <c r="AF40" s="228">
        <v>11500</v>
      </c>
      <c r="AG40" s="229">
        <v>15500</v>
      </c>
      <c r="AH40" s="230">
        <v>17500</v>
      </c>
      <c r="AI40" s="231">
        <v>19500</v>
      </c>
      <c r="AJ40" s="232">
        <v>21500</v>
      </c>
      <c r="AK40" s="230">
        <f>+AK38</f>
        <v>24500</v>
      </c>
      <c r="AL40" s="247"/>
      <c r="AM40" s="234">
        <f>+AM38*2</f>
        <v>32000</v>
      </c>
      <c r="AN40" s="235">
        <f>+AM40/AK40-1</f>
        <v>0.30612244897959173</v>
      </c>
      <c r="AO40" s="234">
        <f>+AO38*2</f>
        <v>38000</v>
      </c>
      <c r="AP40" s="235">
        <f>+AO40/AM40-1</f>
        <v>0.1875</v>
      </c>
      <c r="AQ40" s="234">
        <f>+AQ38*2</f>
        <v>56349.999999999993</v>
      </c>
      <c r="AR40" s="234">
        <f>+AR38*2</f>
        <v>49000</v>
      </c>
      <c r="AS40" s="234">
        <v>66000</v>
      </c>
      <c r="AT40" s="234">
        <v>80000</v>
      </c>
      <c r="AU40" s="234">
        <v>93000</v>
      </c>
      <c r="AV40" s="234">
        <v>114400</v>
      </c>
      <c r="AW40" s="335">
        <v>130000</v>
      </c>
      <c r="AX40" s="335">
        <v>150000</v>
      </c>
      <c r="AY40" s="230">
        <f>+AY38*2</f>
        <v>180000</v>
      </c>
      <c r="AZ40" s="230">
        <v>230000</v>
      </c>
      <c r="BA40" s="230">
        <v>265000</v>
      </c>
      <c r="BB40" s="236">
        <f>+BA40/AZ40-1</f>
        <v>0.15217391304347827</v>
      </c>
      <c r="BC40" s="394"/>
    </row>
    <row r="41" spans="1:55" ht="14" thickBot="1" x14ac:dyDescent="0.2">
      <c r="A41" s="225"/>
      <c r="B41" s="226" t="s">
        <v>45</v>
      </c>
      <c r="C41" s="237"/>
      <c r="D41" s="238"/>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9"/>
      <c r="AH41" s="336">
        <f>+AH40/AH2</f>
        <v>4.3478260869565215</v>
      </c>
      <c r="AI41" s="237"/>
      <c r="AJ41" s="239"/>
      <c r="AK41" s="336">
        <f>+AK40/AK2</f>
        <v>4.1525423728813555</v>
      </c>
      <c r="AL41" s="240"/>
      <c r="AM41" s="238"/>
      <c r="AN41" s="241"/>
      <c r="AO41" s="242"/>
      <c r="AP41" s="243"/>
      <c r="AQ41" s="336">
        <f>+AQ40/AQ2</f>
        <v>5.5517241379310338</v>
      </c>
      <c r="AR41" s="242"/>
      <c r="AS41" s="242"/>
      <c r="AT41" s="242"/>
      <c r="AU41" s="242"/>
      <c r="AV41" s="242"/>
      <c r="AW41" s="336">
        <f>+AW40/AW2</f>
        <v>5.0583657587548636</v>
      </c>
      <c r="AX41" s="336">
        <f>+AX40/AX2</f>
        <v>5.2264808362369335</v>
      </c>
      <c r="AY41" s="336">
        <f>+AY40/AY2</f>
        <v>5.3892215568862278</v>
      </c>
      <c r="AZ41" s="336">
        <f>+AZ40/AZ2</f>
        <v>5.75</v>
      </c>
      <c r="BA41" s="336">
        <f>+BA40/BA2</f>
        <v>5.7608695652173916</v>
      </c>
      <c r="BB41" s="244"/>
    </row>
    <row r="42" spans="1:55" s="86" customFormat="1" ht="18" customHeight="1" x14ac:dyDescent="0.2">
      <c r="A42" s="87">
        <f>+A36</f>
        <v>3</v>
      </c>
      <c r="B42" s="88" t="s">
        <v>72</v>
      </c>
      <c r="C42" s="208"/>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10"/>
      <c r="AH42" s="248">
        <f>+AH38</f>
        <v>17500</v>
      </c>
      <c r="AI42" s="208"/>
      <c r="AJ42" s="210"/>
      <c r="AK42" s="248">
        <f>+AK38</f>
        <v>24500</v>
      </c>
      <c r="AL42" s="245"/>
      <c r="AM42" s="209">
        <f>+AM40</f>
        <v>32000</v>
      </c>
      <c r="AN42" s="249"/>
      <c r="AO42" s="214">
        <f>+AO40</f>
        <v>38000</v>
      </c>
      <c r="AP42" s="215">
        <f>+AO42/AM42-1</f>
        <v>0.1875</v>
      </c>
      <c r="AQ42" s="214">
        <f>+AQ38</f>
        <v>28174.999999999996</v>
      </c>
      <c r="AR42" s="214">
        <f>+AR38</f>
        <v>24500</v>
      </c>
      <c r="AS42" s="214">
        <f>+AS38</f>
        <v>28000</v>
      </c>
      <c r="AT42" s="214">
        <v>40000</v>
      </c>
      <c r="AU42" s="214">
        <v>46500</v>
      </c>
      <c r="AV42" s="214">
        <v>57200</v>
      </c>
      <c r="AW42" s="333">
        <f>+AW36</f>
        <v>65000</v>
      </c>
      <c r="AX42" s="333">
        <f>+AX38</f>
        <v>75000</v>
      </c>
      <c r="AY42" s="91">
        <f>+AY38</f>
        <v>90000</v>
      </c>
      <c r="AZ42" s="91">
        <f>+AZ38</f>
        <v>110000</v>
      </c>
      <c r="BA42" s="91">
        <v>127000</v>
      </c>
      <c r="BB42" s="94">
        <f>+BA42/AZ42-1</f>
        <v>0.15454545454545454</v>
      </c>
      <c r="BC42" s="394"/>
    </row>
    <row r="43" spans="1:55" s="86" customFormat="1" ht="18" customHeight="1" thickBot="1" x14ac:dyDescent="0.25">
      <c r="A43" s="95"/>
      <c r="B43" s="96" t="s">
        <v>45</v>
      </c>
      <c r="C43" s="216"/>
      <c r="D43" s="217"/>
      <c r="E43" s="217"/>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8"/>
      <c r="AH43" s="99">
        <f>+AH42/AH2</f>
        <v>4.3478260869565215</v>
      </c>
      <c r="AI43" s="216"/>
      <c r="AJ43" s="218"/>
      <c r="AK43" s="99">
        <f>+AK42/AK2</f>
        <v>4.1525423728813555</v>
      </c>
      <c r="AL43" s="246"/>
      <c r="AM43" s="217"/>
      <c r="AN43" s="250"/>
      <c r="AO43" s="222"/>
      <c r="AP43" s="223"/>
      <c r="AQ43" s="99">
        <f>+AQ42/AQ2</f>
        <v>2.7758620689655169</v>
      </c>
      <c r="AR43" s="222"/>
      <c r="AS43" s="222"/>
      <c r="AT43" s="222"/>
      <c r="AU43" s="222"/>
      <c r="AV43" s="222"/>
      <c r="AW43" s="99">
        <f>+AW42/AW2</f>
        <v>2.5291828793774318</v>
      </c>
      <c r="AX43" s="99">
        <f>+AX42/AX2</f>
        <v>2.6132404181184667</v>
      </c>
      <c r="AY43" s="99">
        <f>+AY42/AY2</f>
        <v>2.6946107784431139</v>
      </c>
      <c r="AZ43" s="99">
        <f>+AZ42/AZ2</f>
        <v>2.75</v>
      </c>
      <c r="BA43" s="99">
        <f>+BA42/BA2</f>
        <v>2.7608695652173911</v>
      </c>
      <c r="BB43" s="103"/>
      <c r="BC43" s="394"/>
    </row>
    <row r="44" spans="1:55" s="86" customFormat="1" ht="18" hidden="1" customHeight="1" thickBot="1" x14ac:dyDescent="0.25">
      <c r="A44" s="251"/>
      <c r="B44" s="76" t="s">
        <v>73</v>
      </c>
      <c r="C44" s="77"/>
      <c r="D44" s="78"/>
      <c r="E44" s="78"/>
      <c r="F44" s="78">
        <v>32</v>
      </c>
      <c r="G44" s="78">
        <v>35</v>
      </c>
      <c r="H44" s="78">
        <f t="shared" si="16"/>
        <v>35</v>
      </c>
      <c r="I44" s="78">
        <f>+H44</f>
        <v>35</v>
      </c>
      <c r="J44" s="78">
        <v>35</v>
      </c>
      <c r="K44" s="78">
        <v>40</v>
      </c>
      <c r="L44" s="78">
        <v>65</v>
      </c>
      <c r="M44" s="78">
        <v>75</v>
      </c>
      <c r="N44" s="78">
        <v>83</v>
      </c>
      <c r="O44" s="78">
        <v>95</v>
      </c>
      <c r="P44" s="78">
        <v>110</v>
      </c>
      <c r="Q44" s="78">
        <v>130</v>
      </c>
      <c r="R44" s="78">
        <v>155</v>
      </c>
      <c r="S44" s="78">
        <v>130</v>
      </c>
      <c r="T44" s="78">
        <v>190</v>
      </c>
      <c r="U44" s="78">
        <v>400</v>
      </c>
      <c r="V44" s="78">
        <v>450</v>
      </c>
      <c r="W44" s="78">
        <v>520</v>
      </c>
      <c r="X44" s="78">
        <v>560</v>
      </c>
      <c r="Y44" s="78">
        <v>610</v>
      </c>
      <c r="Z44" s="78">
        <v>670</v>
      </c>
      <c r="AA44" s="78">
        <v>750</v>
      </c>
      <c r="AB44" s="78">
        <v>865</v>
      </c>
      <c r="AC44" s="78">
        <v>950</v>
      </c>
      <c r="AD44" s="78">
        <v>1100</v>
      </c>
      <c r="AE44" s="78">
        <v>1300</v>
      </c>
      <c r="AF44" s="78">
        <v>1600</v>
      </c>
      <c r="AG44" s="252">
        <v>2600</v>
      </c>
      <c r="AH44" s="81">
        <v>2900</v>
      </c>
      <c r="AI44" s="82">
        <v>3200</v>
      </c>
      <c r="AJ44" s="80">
        <v>3600</v>
      </c>
      <c r="AK44" s="81">
        <v>4100</v>
      </c>
      <c r="AL44" s="253"/>
      <c r="AM44" s="79">
        <f>+AK44*1.16</f>
        <v>4756</v>
      </c>
      <c r="AN44" s="84">
        <f>+AM44/AK44-1</f>
        <v>0.15999999999999992</v>
      </c>
      <c r="AO44" s="79">
        <v>5500</v>
      </c>
      <c r="AP44" s="84">
        <f>+AO44/AM44-1</f>
        <v>0.15643397813288473</v>
      </c>
      <c r="AQ44" s="79">
        <v>6500</v>
      </c>
      <c r="AR44" s="79">
        <v>8000</v>
      </c>
      <c r="AS44" s="79">
        <v>9000</v>
      </c>
      <c r="AT44" s="79">
        <v>11000</v>
      </c>
      <c r="AU44" s="79">
        <v>12800</v>
      </c>
      <c r="AV44" s="79">
        <v>15800</v>
      </c>
      <c r="AW44" s="337">
        <v>17700</v>
      </c>
      <c r="AX44" s="337">
        <v>21000</v>
      </c>
      <c r="AY44" s="81">
        <v>24000</v>
      </c>
      <c r="AZ44" s="81">
        <v>24000</v>
      </c>
      <c r="BA44" s="81">
        <v>24000</v>
      </c>
      <c r="BB44" s="85" t="e">
        <f>+BA44/#REF!-1</f>
        <v>#REF!</v>
      </c>
      <c r="BC44" s="394"/>
    </row>
    <row r="45" spans="1:55" s="86" customFormat="1" ht="14" hidden="1" thickBot="1" x14ac:dyDescent="0.25">
      <c r="A45" s="251"/>
      <c r="B45" s="76" t="s">
        <v>74</v>
      </c>
      <c r="C45" s="77"/>
      <c r="D45" s="78"/>
      <c r="E45" s="78"/>
      <c r="F45" s="78">
        <v>43</v>
      </c>
      <c r="G45" s="78">
        <v>50</v>
      </c>
      <c r="H45" s="78">
        <f t="shared" si="16"/>
        <v>50</v>
      </c>
      <c r="I45" s="78">
        <f>+H45</f>
        <v>50</v>
      </c>
      <c r="J45" s="78">
        <v>50</v>
      </c>
      <c r="K45" s="78">
        <v>60</v>
      </c>
      <c r="L45" s="78">
        <v>65</v>
      </c>
      <c r="M45" s="78">
        <v>75</v>
      </c>
      <c r="N45" s="78">
        <v>83</v>
      </c>
      <c r="O45" s="78">
        <v>95</v>
      </c>
      <c r="P45" s="78">
        <v>110</v>
      </c>
      <c r="Q45" s="78">
        <v>130</v>
      </c>
      <c r="R45" s="78">
        <v>155</v>
      </c>
      <c r="S45" s="78">
        <v>130</v>
      </c>
      <c r="T45" s="78">
        <v>190</v>
      </c>
      <c r="U45" s="78">
        <v>400</v>
      </c>
      <c r="V45" s="78">
        <v>450</v>
      </c>
      <c r="W45" s="78">
        <v>520</v>
      </c>
      <c r="X45" s="78">
        <v>560</v>
      </c>
      <c r="Y45" s="78">
        <v>610</v>
      </c>
      <c r="Z45" s="78">
        <v>670</v>
      </c>
      <c r="AA45" s="78">
        <v>750</v>
      </c>
      <c r="AB45" s="78">
        <v>865</v>
      </c>
      <c r="AC45" s="78">
        <v>950</v>
      </c>
      <c r="AD45" s="78">
        <v>1100</v>
      </c>
      <c r="AE45" s="78">
        <v>1300</v>
      </c>
      <c r="AF45" s="78">
        <v>1600</v>
      </c>
      <c r="AG45" s="252">
        <v>2600</v>
      </c>
      <c r="AH45" s="81">
        <v>2900</v>
      </c>
      <c r="AI45" s="82">
        <v>3200</v>
      </c>
      <c r="AJ45" s="80">
        <v>3600</v>
      </c>
      <c r="AK45" s="81">
        <v>4100</v>
      </c>
      <c r="AL45" s="253"/>
      <c r="AM45" s="79">
        <f>+AK45*1.15</f>
        <v>4715</v>
      </c>
      <c r="AN45" s="84">
        <f>+AM45/AK45-1</f>
        <v>0.14999999999999991</v>
      </c>
      <c r="AO45" s="79">
        <v>8500</v>
      </c>
      <c r="AP45" s="84">
        <f>+AO45/AM45-1</f>
        <v>0.8027571580063626</v>
      </c>
      <c r="AQ45" s="79">
        <v>10000</v>
      </c>
      <c r="AR45" s="79">
        <v>12000</v>
      </c>
      <c r="AS45" s="79">
        <v>13500</v>
      </c>
      <c r="AT45" s="79">
        <v>16500</v>
      </c>
      <c r="AU45" s="79">
        <v>19200</v>
      </c>
      <c r="AV45" s="79">
        <f>+AV44*1.5</f>
        <v>23700</v>
      </c>
      <c r="AW45" s="337">
        <v>26500</v>
      </c>
      <c r="AX45" s="337">
        <v>31000</v>
      </c>
      <c r="AY45" s="81">
        <v>35000</v>
      </c>
      <c r="AZ45" s="81">
        <v>35000</v>
      </c>
      <c r="BA45" s="81">
        <v>35000</v>
      </c>
      <c r="BB45" s="85" t="e">
        <f>+BA45/#REF!-1</f>
        <v>#REF!</v>
      </c>
      <c r="BC45" s="394"/>
    </row>
    <row r="46" spans="1:55" s="86" customFormat="1" x14ac:dyDescent="0.2">
      <c r="A46" s="206">
        <v>2</v>
      </c>
      <c r="B46" s="146" t="s">
        <v>75</v>
      </c>
      <c r="C46" s="147"/>
      <c r="D46" s="148"/>
      <c r="E46" s="148"/>
      <c r="F46" s="148">
        <v>120</v>
      </c>
      <c r="G46" s="148">
        <v>130</v>
      </c>
      <c r="H46" s="148">
        <f t="shared" si="16"/>
        <v>130</v>
      </c>
      <c r="I46" s="148">
        <f>+H46</f>
        <v>130</v>
      </c>
      <c r="J46" s="148">
        <v>130</v>
      </c>
      <c r="K46" s="148">
        <v>150</v>
      </c>
      <c r="L46" s="148">
        <v>165</v>
      </c>
      <c r="M46" s="148">
        <v>190</v>
      </c>
      <c r="N46" s="148">
        <v>210</v>
      </c>
      <c r="O46" s="148">
        <v>250</v>
      </c>
      <c r="P46" s="148">
        <v>280</v>
      </c>
      <c r="Q46" s="148">
        <v>320</v>
      </c>
      <c r="R46" s="148">
        <v>370</v>
      </c>
      <c r="S46" s="148">
        <v>320</v>
      </c>
      <c r="T46" s="148">
        <v>450</v>
      </c>
      <c r="U46" s="148">
        <v>550</v>
      </c>
      <c r="V46" s="148">
        <v>650</v>
      </c>
      <c r="W46" s="148">
        <v>799</v>
      </c>
      <c r="X46" s="148">
        <v>860</v>
      </c>
      <c r="Y46" s="148">
        <v>940</v>
      </c>
      <c r="Z46" s="148">
        <v>1040</v>
      </c>
      <c r="AA46" s="148">
        <v>1200</v>
      </c>
      <c r="AB46" s="148">
        <v>1380</v>
      </c>
      <c r="AC46" s="148">
        <v>1750</v>
      </c>
      <c r="AD46" s="148">
        <v>2000</v>
      </c>
      <c r="AE46" s="148">
        <v>2400</v>
      </c>
      <c r="AF46" s="148">
        <v>3000</v>
      </c>
      <c r="AG46" s="149">
        <v>5200</v>
      </c>
      <c r="AH46" s="150">
        <v>5900</v>
      </c>
      <c r="AI46" s="151">
        <v>6600</v>
      </c>
      <c r="AJ46" s="152">
        <v>7450</v>
      </c>
      <c r="AK46" s="150">
        <v>8500</v>
      </c>
      <c r="AL46" s="254"/>
      <c r="AM46" s="154">
        <v>9000</v>
      </c>
      <c r="AN46" s="155">
        <f>+AM46/AK46-1</f>
        <v>5.8823529411764719E-2</v>
      </c>
      <c r="AO46" s="154">
        <v>10500</v>
      </c>
      <c r="AP46" s="155">
        <f>+AO46/AM46-1</f>
        <v>0.16666666666666674</v>
      </c>
      <c r="AQ46" s="154">
        <v>12500</v>
      </c>
      <c r="AR46" s="154">
        <v>14500</v>
      </c>
      <c r="AS46" s="154">
        <v>16500</v>
      </c>
      <c r="AT46" s="154">
        <v>20000</v>
      </c>
      <c r="AU46" s="154">
        <v>23200</v>
      </c>
      <c r="AV46" s="154">
        <v>28500</v>
      </c>
      <c r="AW46" s="327">
        <v>32000</v>
      </c>
      <c r="AX46" s="327">
        <v>37000</v>
      </c>
      <c r="AY46" s="150">
        <v>45000</v>
      </c>
      <c r="AZ46" s="150">
        <v>55000</v>
      </c>
      <c r="BA46" s="150">
        <v>64000</v>
      </c>
      <c r="BB46" s="156">
        <f>+BA46/AZ46-1</f>
        <v>0.16363636363636358</v>
      </c>
      <c r="BC46" s="394"/>
    </row>
    <row r="47" spans="1:55" s="86" customFormat="1" ht="18" customHeight="1" thickBot="1" x14ac:dyDescent="0.25">
      <c r="A47" s="157"/>
      <c r="B47" s="158" t="s">
        <v>45</v>
      </c>
      <c r="C47" s="159"/>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1"/>
      <c r="AH47" s="332">
        <f>+AH46/AH2</f>
        <v>1.4658385093167703</v>
      </c>
      <c r="AI47" s="163"/>
      <c r="AJ47" s="164"/>
      <c r="AK47" s="332">
        <f>+AK46/AK2</f>
        <v>1.4406779661016949</v>
      </c>
      <c r="AL47" s="255"/>
      <c r="AM47" s="166"/>
      <c r="AN47" s="167"/>
      <c r="AO47" s="166"/>
      <c r="AP47" s="167"/>
      <c r="AQ47" s="332">
        <f>+AQ46/AQ2</f>
        <v>1.2315270935960592</v>
      </c>
      <c r="AR47" s="166"/>
      <c r="AS47" s="166"/>
      <c r="AT47" s="166"/>
      <c r="AU47" s="166"/>
      <c r="AV47" s="166"/>
      <c r="AW47" s="332">
        <f>+AW46/AW2</f>
        <v>1.245136186770428</v>
      </c>
      <c r="AX47" s="332">
        <f>+AX46/AX2</f>
        <v>1.2891986062717768</v>
      </c>
      <c r="AY47" s="332">
        <f>+AY46/AY2</f>
        <v>1.347305389221557</v>
      </c>
      <c r="AZ47" s="332">
        <f>+AZ46/AZ2</f>
        <v>1.375</v>
      </c>
      <c r="BA47" s="332">
        <f>+BA46/BA2</f>
        <v>1.3913043478260869</v>
      </c>
      <c r="BB47" s="170"/>
      <c r="BC47" s="394"/>
    </row>
    <row r="48" spans="1:55" s="86" customFormat="1" x14ac:dyDescent="0.2">
      <c r="A48" s="87">
        <v>1</v>
      </c>
      <c r="B48" s="88" t="s">
        <v>76</v>
      </c>
      <c r="C48" s="208"/>
      <c r="D48" s="209"/>
      <c r="E48" s="209"/>
      <c r="F48" s="209">
        <v>65</v>
      </c>
      <c r="G48" s="209">
        <v>75</v>
      </c>
      <c r="H48" s="209">
        <f t="shared" si="16"/>
        <v>75</v>
      </c>
      <c r="I48" s="209">
        <f>+H48</f>
        <v>75</v>
      </c>
      <c r="J48" s="209">
        <v>75</v>
      </c>
      <c r="K48" s="209">
        <v>100</v>
      </c>
      <c r="L48" s="209">
        <v>110</v>
      </c>
      <c r="M48" s="209">
        <v>130</v>
      </c>
      <c r="N48" s="209">
        <v>145</v>
      </c>
      <c r="O48" s="209">
        <v>175</v>
      </c>
      <c r="P48" s="209">
        <v>200</v>
      </c>
      <c r="Q48" s="209">
        <v>230</v>
      </c>
      <c r="R48" s="209">
        <v>270</v>
      </c>
      <c r="S48" s="209">
        <v>230</v>
      </c>
      <c r="T48" s="209">
        <v>350</v>
      </c>
      <c r="U48" s="209">
        <v>400</v>
      </c>
      <c r="V48" s="209">
        <v>450</v>
      </c>
      <c r="W48" s="209">
        <v>550</v>
      </c>
      <c r="X48" s="209">
        <v>600</v>
      </c>
      <c r="Y48" s="209">
        <v>700</v>
      </c>
      <c r="Z48" s="209">
        <v>840</v>
      </c>
      <c r="AA48" s="209">
        <v>1000</v>
      </c>
      <c r="AB48" s="209">
        <v>1150</v>
      </c>
      <c r="AC48" s="209">
        <v>1350</v>
      </c>
      <c r="AD48" s="209">
        <v>0</v>
      </c>
      <c r="AE48" s="209"/>
      <c r="AF48" s="209">
        <v>1375</v>
      </c>
      <c r="AG48" s="210">
        <v>1585</v>
      </c>
      <c r="AH48" s="248">
        <f>+AI48*0.83</f>
        <v>954.5</v>
      </c>
      <c r="AI48" s="208">
        <v>1150</v>
      </c>
      <c r="AJ48" s="212">
        <v>1300</v>
      </c>
      <c r="AK48" s="91">
        <v>1450</v>
      </c>
      <c r="AL48" s="245"/>
      <c r="AM48" s="214">
        <v>1600</v>
      </c>
      <c r="AN48" s="215">
        <f>+AM48/AK48-1</f>
        <v>0.10344827586206895</v>
      </c>
      <c r="AO48" s="214">
        <v>2000</v>
      </c>
      <c r="AP48" s="215">
        <f>+AO48/AM48-1</f>
        <v>0.25</v>
      </c>
      <c r="AQ48" s="214">
        <v>2400</v>
      </c>
      <c r="AR48" s="214">
        <v>3000</v>
      </c>
      <c r="AS48" s="214">
        <v>3500</v>
      </c>
      <c r="AT48" s="214">
        <v>4300</v>
      </c>
      <c r="AU48" s="214">
        <v>5300</v>
      </c>
      <c r="AV48" s="214">
        <v>7900</v>
      </c>
      <c r="AW48" s="333">
        <v>9000</v>
      </c>
      <c r="AX48" s="333">
        <v>11000</v>
      </c>
      <c r="AY48" s="338">
        <v>13500</v>
      </c>
      <c r="AZ48" s="338">
        <v>16500</v>
      </c>
      <c r="BA48" s="338">
        <v>19000</v>
      </c>
      <c r="BB48" s="94">
        <f>+BA48/AZ48-1</f>
        <v>0.1515151515151516</v>
      </c>
      <c r="BC48" s="394"/>
    </row>
    <row r="49" spans="1:55" ht="14" thickBot="1" x14ac:dyDescent="0.2">
      <c r="A49" s="256"/>
      <c r="B49" s="257" t="s">
        <v>45</v>
      </c>
      <c r="C49" s="258"/>
      <c r="D49" s="259"/>
      <c r="E49" s="259"/>
      <c r="F49" s="259"/>
      <c r="G49" s="259"/>
      <c r="H49" s="259"/>
      <c r="I49" s="259"/>
      <c r="J49" s="259"/>
      <c r="K49" s="259"/>
      <c r="L49" s="259"/>
      <c r="M49" s="259"/>
      <c r="N49" s="259"/>
      <c r="O49" s="259"/>
      <c r="P49" s="259"/>
      <c r="Q49" s="259"/>
      <c r="R49" s="259"/>
      <c r="S49" s="259"/>
      <c r="T49" s="259"/>
      <c r="U49" s="259"/>
      <c r="V49" s="259"/>
      <c r="W49" s="259"/>
      <c r="X49" s="259"/>
      <c r="Y49" s="259"/>
      <c r="Z49" s="259"/>
      <c r="AA49" s="259"/>
      <c r="AB49" s="259"/>
      <c r="AC49" s="259"/>
      <c r="AD49" s="259"/>
      <c r="AE49" s="259"/>
      <c r="AF49" s="259"/>
      <c r="AG49" s="260"/>
      <c r="AH49" s="339">
        <f>+AH48/AH2</f>
        <v>0.23714285714285716</v>
      </c>
      <c r="AI49" s="258"/>
      <c r="AJ49" s="260"/>
      <c r="AK49" s="339">
        <f>+AK48/AK2</f>
        <v>0.24576271186440679</v>
      </c>
      <c r="AL49" s="261"/>
      <c r="AM49" s="259"/>
      <c r="AN49" s="262"/>
      <c r="AO49" s="263"/>
      <c r="AP49" s="264"/>
      <c r="AQ49" s="340">
        <f>+AQ48/AQ2</f>
        <v>0.23645320197044334</v>
      </c>
      <c r="AR49" s="263"/>
      <c r="AS49" s="263"/>
      <c r="AT49" s="263"/>
      <c r="AU49" s="263"/>
      <c r="AV49" s="263"/>
      <c r="AW49" s="340">
        <f>+AW48/AW2</f>
        <v>0.35019455252918286</v>
      </c>
      <c r="AX49" s="340">
        <f>+AX48/AX2</f>
        <v>0.38327526132404177</v>
      </c>
      <c r="AY49" s="340">
        <f>+AY48/AY2</f>
        <v>0.40419161676646709</v>
      </c>
      <c r="AZ49" s="340">
        <f>+AZ48/AZ2</f>
        <v>0.41249999999999998</v>
      </c>
      <c r="BA49" s="340">
        <f>+BA48/BA2</f>
        <v>0.41304347826086957</v>
      </c>
      <c r="BB49" s="265"/>
    </row>
    <row r="50" spans="1:55" x14ac:dyDescent="0.15">
      <c r="A50" s="266">
        <v>0.5</v>
      </c>
      <c r="B50" s="267" t="s">
        <v>154</v>
      </c>
      <c r="C50" s="268"/>
      <c r="D50" s="269"/>
      <c r="E50" s="269"/>
      <c r="F50" s="269"/>
      <c r="G50" s="269"/>
      <c r="H50" s="269"/>
      <c r="I50" s="269"/>
      <c r="J50" s="269"/>
      <c r="K50" s="269"/>
      <c r="L50" s="269"/>
      <c r="M50" s="269"/>
      <c r="N50" s="269"/>
      <c r="O50" s="269"/>
      <c r="P50" s="269"/>
      <c r="Q50" s="269"/>
      <c r="R50" s="269"/>
      <c r="S50" s="269"/>
      <c r="T50" s="269"/>
      <c r="U50" s="269"/>
      <c r="V50" s="269"/>
      <c r="W50" s="269"/>
      <c r="X50" s="269"/>
      <c r="Y50" s="269"/>
      <c r="Z50" s="269"/>
      <c r="AA50" s="269"/>
      <c r="AB50" s="269"/>
      <c r="AC50" s="269"/>
      <c r="AD50" s="269"/>
      <c r="AE50" s="269"/>
      <c r="AF50" s="269"/>
      <c r="AG50" s="270"/>
      <c r="AH50" s="271"/>
      <c r="AI50" s="268"/>
      <c r="AJ50" s="270"/>
      <c r="AK50" s="271"/>
      <c r="AL50" s="272"/>
      <c r="AM50" s="269"/>
      <c r="AN50" s="273"/>
      <c r="AO50" s="274"/>
      <c r="AP50" s="275"/>
      <c r="AQ50" s="274"/>
      <c r="AR50" s="274"/>
      <c r="AS50" s="274"/>
      <c r="AT50" s="274"/>
      <c r="AU50" s="274"/>
      <c r="AV50" s="274">
        <f>+AV48*0.5</f>
        <v>3950</v>
      </c>
      <c r="AW50" s="274">
        <v>4800</v>
      </c>
      <c r="AX50" s="274">
        <v>5500</v>
      </c>
      <c r="AY50" s="150">
        <v>7500</v>
      </c>
      <c r="AZ50" s="150">
        <v>9500</v>
      </c>
      <c r="BA50" s="150">
        <v>11000</v>
      </c>
      <c r="BB50" s="156">
        <f>+BA50/AZ50-1</f>
        <v>0.15789473684210531</v>
      </c>
    </row>
    <row r="51" spans="1:55" s="86" customFormat="1" ht="14" thickBot="1" x14ac:dyDescent="0.2">
      <c r="A51" s="276" t="s">
        <v>45</v>
      </c>
      <c r="B51" s="277" t="s">
        <v>45</v>
      </c>
      <c r="C51" s="255"/>
      <c r="D51" s="278"/>
      <c r="E51" s="278"/>
      <c r="F51" s="278"/>
      <c r="G51" s="278"/>
      <c r="H51" s="278"/>
      <c r="I51" s="278"/>
      <c r="J51" s="278"/>
      <c r="K51" s="278"/>
      <c r="L51" s="278"/>
      <c r="M51" s="278"/>
      <c r="N51" s="278"/>
      <c r="O51" s="278"/>
      <c r="P51" s="278"/>
      <c r="Q51" s="278"/>
      <c r="R51" s="278"/>
      <c r="S51" s="278"/>
      <c r="T51" s="278"/>
      <c r="U51" s="278"/>
      <c r="V51" s="278"/>
      <c r="W51" s="278"/>
      <c r="X51" s="278"/>
      <c r="Y51" s="278"/>
      <c r="Z51" s="278"/>
      <c r="AA51" s="278"/>
      <c r="AB51" s="278"/>
      <c r="AC51" s="279"/>
      <c r="AD51" s="279"/>
      <c r="AE51" s="279"/>
      <c r="AF51" s="279"/>
      <c r="AG51" s="280"/>
      <c r="AH51" s="162"/>
      <c r="AI51" s="163"/>
      <c r="AJ51" s="164"/>
      <c r="AK51" s="162"/>
      <c r="AL51" s="255"/>
      <c r="AM51" s="166"/>
      <c r="AN51" s="167"/>
      <c r="AO51" s="166"/>
      <c r="AP51" s="167"/>
      <c r="AQ51" s="166"/>
      <c r="AR51" s="166"/>
      <c r="AS51" s="166"/>
      <c r="AT51" s="166"/>
      <c r="AU51" s="166"/>
      <c r="AV51" s="166"/>
      <c r="AW51" s="341">
        <f>+AW50/AW2</f>
        <v>0.1867704280155642</v>
      </c>
      <c r="AX51" s="341">
        <f>+AX50/AX2</f>
        <v>0.19163763066202089</v>
      </c>
      <c r="AY51" s="341">
        <f>+AY50/AY2</f>
        <v>0.22455089820359281</v>
      </c>
      <c r="AZ51" s="341">
        <f>+AZ50/AZ2</f>
        <v>0.23749999999999999</v>
      </c>
      <c r="BA51" s="341">
        <f>+BA50/BA2</f>
        <v>0.2391304347826087</v>
      </c>
      <c r="BB51" s="170" t="s">
        <v>45</v>
      </c>
      <c r="BC51" s="394"/>
    </row>
    <row r="52" spans="1:55" s="86" customFormat="1" ht="18" customHeight="1" x14ac:dyDescent="0.2">
      <c r="A52" s="281">
        <v>0.2</v>
      </c>
      <c r="B52" s="88" t="s">
        <v>153</v>
      </c>
      <c r="C52" s="245"/>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82"/>
      <c r="AD52" s="282"/>
      <c r="AE52" s="282"/>
      <c r="AF52" s="282"/>
      <c r="AG52" s="283"/>
      <c r="AH52" s="91">
        <v>250</v>
      </c>
      <c r="AI52" s="211">
        <v>280</v>
      </c>
      <c r="AJ52" s="212">
        <v>320</v>
      </c>
      <c r="AK52" s="91">
        <v>380</v>
      </c>
      <c r="AL52" s="245"/>
      <c r="AM52" s="214">
        <v>460</v>
      </c>
      <c r="AN52" s="215">
        <f>+AM52/AK52-1</f>
        <v>0.21052631578947367</v>
      </c>
      <c r="AO52" s="214">
        <v>580</v>
      </c>
      <c r="AP52" s="215">
        <f>+AO52/AM52-1</f>
        <v>0.26086956521739135</v>
      </c>
      <c r="AQ52" s="214">
        <v>750</v>
      </c>
      <c r="AR52" s="214">
        <v>950</v>
      </c>
      <c r="AS52" s="214">
        <v>1100</v>
      </c>
      <c r="AT52" s="214">
        <v>1450</v>
      </c>
      <c r="AU52" s="214">
        <v>1800</v>
      </c>
      <c r="AV52" s="214">
        <f>+AU52*(1+$AV$3+0.07)</f>
        <v>2340</v>
      </c>
      <c r="AW52" s="333">
        <v>2900</v>
      </c>
      <c r="AX52" s="333">
        <v>3400</v>
      </c>
      <c r="AY52" s="91">
        <v>4200</v>
      </c>
      <c r="AZ52" s="91">
        <v>5600</v>
      </c>
      <c r="BA52" s="91">
        <v>7000</v>
      </c>
      <c r="BB52" s="94">
        <f>+BA52/AZ52-1</f>
        <v>0.25</v>
      </c>
      <c r="BC52" s="394"/>
    </row>
    <row r="53" spans="1:55" s="86" customFormat="1" ht="18" customHeight="1" thickBot="1" x14ac:dyDescent="0.25">
      <c r="A53" s="284"/>
      <c r="B53" s="96" t="s">
        <v>45</v>
      </c>
      <c r="C53" s="246"/>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85"/>
      <c r="AD53" s="285"/>
      <c r="AE53" s="285"/>
      <c r="AF53" s="285"/>
      <c r="AG53" s="286"/>
      <c r="AH53" s="342">
        <f>+AH52/AH2</f>
        <v>6.2111801242236024E-2</v>
      </c>
      <c r="AI53" s="219"/>
      <c r="AJ53" s="220"/>
      <c r="AK53" s="342">
        <f>+AK52/AK2</f>
        <v>6.4406779661016947E-2</v>
      </c>
      <c r="AL53" s="246"/>
      <c r="AM53" s="222"/>
      <c r="AN53" s="223"/>
      <c r="AO53" s="222"/>
      <c r="AP53" s="223"/>
      <c r="AQ53" s="342">
        <f>+AQ52/AQ2</f>
        <v>7.3891625615763554E-2</v>
      </c>
      <c r="AR53" s="222"/>
      <c r="AS53" s="222"/>
      <c r="AT53" s="222"/>
      <c r="AU53" s="222"/>
      <c r="AV53" s="222"/>
      <c r="AW53" s="342">
        <f>+AW52/AW2</f>
        <v>0.11284046692607004</v>
      </c>
      <c r="AX53" s="342">
        <f>+AX52/AX2</f>
        <v>0.11846689895470382</v>
      </c>
      <c r="AY53" s="342">
        <f>+AY52/AY2</f>
        <v>0.12574850299401197</v>
      </c>
      <c r="AZ53" s="342">
        <f>+AZ52/AZ2</f>
        <v>0.14000000000000001</v>
      </c>
      <c r="BA53" s="342">
        <f>+BA52/BA2</f>
        <v>0.15217391304347827</v>
      </c>
      <c r="BB53" s="103"/>
      <c r="BC53" s="394"/>
    </row>
    <row r="54" spans="1:55" s="86" customFormat="1" ht="18" customHeight="1" x14ac:dyDescent="0.2">
      <c r="A54" s="266">
        <v>0.2</v>
      </c>
      <c r="B54" s="146" t="s">
        <v>77</v>
      </c>
      <c r="C54" s="254"/>
      <c r="D54" s="287"/>
      <c r="E54" s="287"/>
      <c r="F54" s="287"/>
      <c r="G54" s="287"/>
      <c r="H54" s="287"/>
      <c r="I54" s="287"/>
      <c r="J54" s="287"/>
      <c r="K54" s="287"/>
      <c r="L54" s="287"/>
      <c r="M54" s="287"/>
      <c r="N54" s="287"/>
      <c r="O54" s="287"/>
      <c r="P54" s="287"/>
      <c r="Q54" s="287"/>
      <c r="R54" s="287"/>
      <c r="S54" s="287"/>
      <c r="T54" s="287"/>
      <c r="U54" s="287"/>
      <c r="V54" s="287"/>
      <c r="W54" s="287"/>
      <c r="X54" s="287"/>
      <c r="Y54" s="287"/>
      <c r="Z54" s="287"/>
      <c r="AA54" s="287"/>
      <c r="AB54" s="287"/>
      <c r="AC54" s="288"/>
      <c r="AD54" s="288"/>
      <c r="AE54" s="288"/>
      <c r="AF54" s="288"/>
      <c r="AG54" s="289"/>
      <c r="AH54" s="150">
        <v>350</v>
      </c>
      <c r="AI54" s="151">
        <v>395</v>
      </c>
      <c r="AJ54" s="152">
        <v>540</v>
      </c>
      <c r="AK54" s="150">
        <v>650</v>
      </c>
      <c r="AL54" s="254"/>
      <c r="AM54" s="154">
        <v>630</v>
      </c>
      <c r="AN54" s="155">
        <f>+AM54/AK54-1</f>
        <v>-3.0769230769230771E-2</v>
      </c>
      <c r="AO54" s="154">
        <v>780</v>
      </c>
      <c r="AP54" s="155">
        <f>+AO54/AM54-1</f>
        <v>0.23809523809523814</v>
      </c>
      <c r="AQ54" s="154">
        <v>950</v>
      </c>
      <c r="AR54" s="154">
        <v>1200</v>
      </c>
      <c r="AS54" s="154">
        <v>1400</v>
      </c>
      <c r="AT54" s="154">
        <v>1850</v>
      </c>
      <c r="AU54" s="154">
        <v>2149.6999999999998</v>
      </c>
      <c r="AV54" s="154">
        <v>2650</v>
      </c>
      <c r="AW54" s="327">
        <v>3200</v>
      </c>
      <c r="AX54" s="327">
        <v>3800</v>
      </c>
      <c r="AY54" s="150">
        <v>4600</v>
      </c>
      <c r="AZ54" s="150">
        <v>6200</v>
      </c>
      <c r="BA54" s="150">
        <v>7750</v>
      </c>
      <c r="BB54" s="156">
        <f>+BA54/AZ54-1</f>
        <v>0.25</v>
      </c>
      <c r="BC54" s="394"/>
    </row>
    <row r="55" spans="1:55" s="86" customFormat="1" ht="18" customHeight="1" thickBot="1" x14ac:dyDescent="0.25">
      <c r="A55" s="276"/>
      <c r="B55" s="158" t="s">
        <v>45</v>
      </c>
      <c r="C55" s="255"/>
      <c r="D55" s="278"/>
      <c r="E55" s="278"/>
      <c r="F55" s="278"/>
      <c r="G55" s="278"/>
      <c r="H55" s="278"/>
      <c r="I55" s="278"/>
      <c r="J55" s="278"/>
      <c r="K55" s="278"/>
      <c r="L55" s="278"/>
      <c r="M55" s="278"/>
      <c r="N55" s="278"/>
      <c r="O55" s="278"/>
      <c r="P55" s="278"/>
      <c r="Q55" s="278"/>
      <c r="R55" s="278"/>
      <c r="S55" s="278"/>
      <c r="T55" s="278"/>
      <c r="U55" s="278"/>
      <c r="V55" s="278"/>
      <c r="W55" s="278"/>
      <c r="X55" s="278"/>
      <c r="Y55" s="278"/>
      <c r="Z55" s="278"/>
      <c r="AA55" s="278"/>
      <c r="AB55" s="278"/>
      <c r="AC55" s="279"/>
      <c r="AD55" s="279"/>
      <c r="AE55" s="279"/>
      <c r="AF55" s="279"/>
      <c r="AG55" s="280"/>
      <c r="AH55" s="343">
        <f>+AH54/AH2</f>
        <v>8.6956521739130432E-2</v>
      </c>
      <c r="AI55" s="163"/>
      <c r="AJ55" s="164"/>
      <c r="AK55" s="343">
        <f>+AK54/AK2</f>
        <v>0.11016949152542373</v>
      </c>
      <c r="AL55" s="255"/>
      <c r="AM55" s="166"/>
      <c r="AN55" s="167"/>
      <c r="AO55" s="166"/>
      <c r="AP55" s="167"/>
      <c r="AQ55" s="343">
        <f>+AQ54/AQ2</f>
        <v>9.3596059113300489E-2</v>
      </c>
      <c r="AR55" s="166"/>
      <c r="AS55" s="166"/>
      <c r="AT55" s="166"/>
      <c r="AU55" s="166"/>
      <c r="AV55" s="166"/>
      <c r="AW55" s="343">
        <f>+AW54/AW2</f>
        <v>0.1245136186770428</v>
      </c>
      <c r="AX55" s="343">
        <f>+AX54/AX2</f>
        <v>0.13240418118466898</v>
      </c>
      <c r="AY55" s="343">
        <f>+AY54/AY2</f>
        <v>0.1377245508982036</v>
      </c>
      <c r="AZ55" s="343">
        <f>+AZ54/AZ2</f>
        <v>0.155</v>
      </c>
      <c r="BA55" s="343">
        <f>+BA54/BA2</f>
        <v>0.16847826086956522</v>
      </c>
      <c r="BB55" s="170"/>
      <c r="BC55" s="394"/>
    </row>
    <row r="56" spans="1:55" s="86" customFormat="1" ht="18" customHeight="1" x14ac:dyDescent="0.2">
      <c r="A56" s="281">
        <v>0.3</v>
      </c>
      <c r="B56" s="88" t="s">
        <v>78</v>
      </c>
      <c r="C56" s="245"/>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82"/>
      <c r="AD56" s="282"/>
      <c r="AE56" s="282"/>
      <c r="AF56" s="282"/>
      <c r="AG56" s="283"/>
      <c r="AH56" s="91">
        <v>800</v>
      </c>
      <c r="AI56" s="211">
        <v>900</v>
      </c>
      <c r="AJ56" s="212">
        <v>1020</v>
      </c>
      <c r="AK56" s="91">
        <v>1150</v>
      </c>
      <c r="AL56" s="245"/>
      <c r="AM56" s="214">
        <v>1350</v>
      </c>
      <c r="AN56" s="215">
        <f>+AM56/AK56-1</f>
        <v>0.17391304347826098</v>
      </c>
      <c r="AO56" s="214">
        <v>1700</v>
      </c>
      <c r="AP56" s="215">
        <f>+AO56/AM56-1</f>
        <v>0.2592592592592593</v>
      </c>
      <c r="AQ56" s="214">
        <v>2000</v>
      </c>
      <c r="AR56" s="214">
        <v>2500</v>
      </c>
      <c r="AS56" s="214">
        <v>2800</v>
      </c>
      <c r="AT56" s="214">
        <v>3650</v>
      </c>
      <c r="AU56" s="214">
        <v>4240</v>
      </c>
      <c r="AV56" s="214">
        <v>5230</v>
      </c>
      <c r="AW56" s="333">
        <v>6200</v>
      </c>
      <c r="AX56" s="333">
        <v>7400</v>
      </c>
      <c r="AY56" s="91">
        <v>9000</v>
      </c>
      <c r="AZ56" s="91">
        <v>6200</v>
      </c>
      <c r="BA56" s="91">
        <v>7750</v>
      </c>
      <c r="BB56" s="94">
        <f>+BA56/AZ56-1</f>
        <v>0.25</v>
      </c>
      <c r="BC56" s="394"/>
    </row>
    <row r="57" spans="1:55" s="86" customFormat="1" ht="18" customHeight="1" thickBot="1" x14ac:dyDescent="0.25">
      <c r="A57" s="284"/>
      <c r="B57" s="96" t="s">
        <v>45</v>
      </c>
      <c r="C57" s="246"/>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85"/>
      <c r="AD57" s="285"/>
      <c r="AE57" s="285"/>
      <c r="AF57" s="285"/>
      <c r="AG57" s="286"/>
      <c r="AH57" s="342">
        <f>+AH56/AH2</f>
        <v>0.19875776397515527</v>
      </c>
      <c r="AI57" s="219"/>
      <c r="AJ57" s="220"/>
      <c r="AK57" s="342">
        <f>+AK56/AK2</f>
        <v>0.19491525423728814</v>
      </c>
      <c r="AL57" s="246"/>
      <c r="AM57" s="222"/>
      <c r="AN57" s="223"/>
      <c r="AO57" s="222"/>
      <c r="AP57" s="223"/>
      <c r="AQ57" s="342">
        <f>+AQ56/AQ2</f>
        <v>0.19704433497536947</v>
      </c>
      <c r="AR57" s="222"/>
      <c r="AS57" s="222"/>
      <c r="AT57" s="222"/>
      <c r="AU57" s="222"/>
      <c r="AV57" s="222"/>
      <c r="AW57" s="342">
        <f>+AW56/AW2</f>
        <v>0.24124513618677043</v>
      </c>
      <c r="AX57" s="342">
        <f>+AX56/AX2</f>
        <v>0.25783972125435539</v>
      </c>
      <c r="AY57" s="342">
        <f>+AY56/AY2</f>
        <v>0.26946107784431139</v>
      </c>
      <c r="AZ57" s="342">
        <f>+AZ56/AZ2</f>
        <v>0.155</v>
      </c>
      <c r="BA57" s="342">
        <f>+BA56/BA2</f>
        <v>0.16847826086956522</v>
      </c>
      <c r="BB57" s="103"/>
      <c r="BC57" s="394"/>
    </row>
    <row r="58" spans="1:55" s="86" customFormat="1" ht="18" customHeight="1" x14ac:dyDescent="0.2">
      <c r="A58" s="266">
        <f>+A52*0.75</f>
        <v>0.15000000000000002</v>
      </c>
      <c r="B58" s="146" t="s">
        <v>79</v>
      </c>
      <c r="C58" s="254"/>
      <c r="D58" s="287"/>
      <c r="E58" s="287"/>
      <c r="F58" s="287"/>
      <c r="G58" s="287"/>
      <c r="H58" s="287"/>
      <c r="I58" s="287"/>
      <c r="J58" s="287"/>
      <c r="K58" s="287"/>
      <c r="L58" s="287"/>
      <c r="M58" s="287"/>
      <c r="N58" s="287"/>
      <c r="O58" s="287"/>
      <c r="P58" s="287"/>
      <c r="Q58" s="287"/>
      <c r="R58" s="287"/>
      <c r="S58" s="287"/>
      <c r="T58" s="287"/>
      <c r="U58" s="287"/>
      <c r="V58" s="287"/>
      <c r="W58" s="287"/>
      <c r="X58" s="287"/>
      <c r="Y58" s="287"/>
      <c r="Z58" s="287"/>
      <c r="AA58" s="287"/>
      <c r="AB58" s="287"/>
      <c r="AC58" s="288"/>
      <c r="AD58" s="288"/>
      <c r="AE58" s="288"/>
      <c r="AF58" s="288"/>
      <c r="AG58" s="289"/>
      <c r="AH58" s="150"/>
      <c r="AI58" s="151"/>
      <c r="AJ58" s="152"/>
      <c r="AK58" s="150"/>
      <c r="AL58" s="254"/>
      <c r="AM58" s="154">
        <v>0</v>
      </c>
      <c r="AN58" s="155" t="e">
        <f>+AM58/AK58-1</f>
        <v>#DIV/0!</v>
      </c>
      <c r="AO58" s="154">
        <v>0</v>
      </c>
      <c r="AP58" s="155" t="e">
        <f>+AO58/AM58-1</f>
        <v>#DIV/0!</v>
      </c>
      <c r="AQ58" s="154">
        <f>+AQ52*0.7</f>
        <v>525</v>
      </c>
      <c r="AR58" s="154">
        <v>665</v>
      </c>
      <c r="AS58" s="154">
        <f>+AS52*0.7</f>
        <v>770</v>
      </c>
      <c r="AT58" s="154">
        <v>1000</v>
      </c>
      <c r="AU58" s="154">
        <v>1260</v>
      </c>
      <c r="AV58" s="154">
        <v>1750</v>
      </c>
      <c r="AW58" s="327">
        <f>+AW52*0.75</f>
        <v>2175</v>
      </c>
      <c r="AX58" s="327">
        <f>+AX52*0.75</f>
        <v>2550</v>
      </c>
      <c r="AY58" s="150">
        <f>+AY52*0.75</f>
        <v>3150</v>
      </c>
      <c r="AZ58" s="150">
        <f>+AZ52*0.75</f>
        <v>4200</v>
      </c>
      <c r="BA58" s="150">
        <f>+BA52*0.75</f>
        <v>5250</v>
      </c>
      <c r="BB58" s="156">
        <f>+BA58/AZ58-1</f>
        <v>0.25</v>
      </c>
      <c r="BC58" s="394"/>
    </row>
    <row r="59" spans="1:55" s="86" customFormat="1" ht="18" customHeight="1" thickBot="1" x14ac:dyDescent="0.25">
      <c r="A59" s="276"/>
      <c r="B59" s="158" t="s">
        <v>45</v>
      </c>
      <c r="C59" s="255"/>
      <c r="D59" s="278"/>
      <c r="E59" s="278"/>
      <c r="F59" s="278"/>
      <c r="G59" s="278"/>
      <c r="H59" s="278"/>
      <c r="I59" s="278"/>
      <c r="J59" s="278"/>
      <c r="K59" s="278"/>
      <c r="L59" s="278"/>
      <c r="M59" s="278"/>
      <c r="N59" s="278"/>
      <c r="O59" s="278"/>
      <c r="P59" s="278"/>
      <c r="Q59" s="278"/>
      <c r="R59" s="278"/>
      <c r="S59" s="278"/>
      <c r="T59" s="278"/>
      <c r="U59" s="278"/>
      <c r="V59" s="278"/>
      <c r="W59" s="278"/>
      <c r="X59" s="278"/>
      <c r="Y59" s="278"/>
      <c r="Z59" s="278"/>
      <c r="AA59" s="278"/>
      <c r="AB59" s="278"/>
      <c r="AC59" s="279"/>
      <c r="AD59" s="279"/>
      <c r="AE59" s="279"/>
      <c r="AF59" s="279"/>
      <c r="AG59" s="280"/>
      <c r="AH59" s="162"/>
      <c r="AI59" s="163"/>
      <c r="AJ59" s="164"/>
      <c r="AK59" s="162"/>
      <c r="AL59" s="255"/>
      <c r="AM59" s="166"/>
      <c r="AN59" s="167"/>
      <c r="AO59" s="166"/>
      <c r="AP59" s="167"/>
      <c r="AQ59" s="343">
        <f>+AQ58/AQ2</f>
        <v>5.1724137931034482E-2</v>
      </c>
      <c r="AR59" s="166"/>
      <c r="AS59" s="166"/>
      <c r="AT59" s="166"/>
      <c r="AU59" s="166"/>
      <c r="AV59" s="166"/>
      <c r="AW59" s="343">
        <f>+AW58/AW2</f>
        <v>8.4630350194552534E-2</v>
      </c>
      <c r="AX59" s="343">
        <f>+AX58/AX2</f>
        <v>8.8850174216027866E-2</v>
      </c>
      <c r="AY59" s="343">
        <f>+AY58/AY2</f>
        <v>9.4311377245508976E-2</v>
      </c>
      <c r="AZ59" s="343">
        <f>+AZ58/AZ2</f>
        <v>0.105</v>
      </c>
      <c r="BA59" s="343">
        <f>+BA58/BA2</f>
        <v>0.11413043478260869</v>
      </c>
      <c r="BB59" s="170"/>
      <c r="BC59" s="394"/>
    </row>
    <row r="60" spans="1:55" s="86" customFormat="1" ht="18" customHeight="1" x14ac:dyDescent="0.2">
      <c r="A60" s="281">
        <f>+A54*0.75</f>
        <v>0.15000000000000002</v>
      </c>
      <c r="B60" s="88" t="s">
        <v>80</v>
      </c>
      <c r="C60" s="245"/>
      <c r="D60" s="249"/>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90"/>
      <c r="AH60" s="88"/>
      <c r="AI60" s="245"/>
      <c r="AJ60" s="290"/>
      <c r="AK60" s="88"/>
      <c r="AL60" s="245"/>
      <c r="AM60" s="249"/>
      <c r="AN60" s="249"/>
      <c r="AO60" s="249"/>
      <c r="AP60" s="249"/>
      <c r="AQ60" s="214">
        <f>+AQ54*0.7</f>
        <v>665</v>
      </c>
      <c r="AR60" s="214">
        <v>840</v>
      </c>
      <c r="AS60" s="214">
        <f>+AS54*0.7</f>
        <v>979.99999999999989</v>
      </c>
      <c r="AT60" s="214">
        <v>1280</v>
      </c>
      <c r="AU60" s="214">
        <v>1500</v>
      </c>
      <c r="AV60" s="214">
        <v>1980</v>
      </c>
      <c r="AW60" s="333">
        <f>+AW54*0.75</f>
        <v>2400</v>
      </c>
      <c r="AX60" s="333">
        <f>+AX54*0.75</f>
        <v>2850</v>
      </c>
      <c r="AY60" s="91">
        <f>+AY54*0.75</f>
        <v>3450</v>
      </c>
      <c r="AZ60" s="91">
        <f>+AZ54*0.75</f>
        <v>4650</v>
      </c>
      <c r="BA60" s="91">
        <f>+BA54*0.75</f>
        <v>5812.5</v>
      </c>
      <c r="BB60" s="94">
        <f>+BA60/AZ60-1</f>
        <v>0.25</v>
      </c>
      <c r="BC60" s="394"/>
    </row>
    <row r="61" spans="1:55" s="86" customFormat="1" ht="18" customHeight="1" thickBot="1" x14ac:dyDescent="0.25">
      <c r="A61" s="284"/>
      <c r="B61" s="96" t="s">
        <v>45</v>
      </c>
      <c r="C61" s="246"/>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91"/>
      <c r="AH61" s="96"/>
      <c r="AI61" s="246"/>
      <c r="AJ61" s="291"/>
      <c r="AK61" s="96"/>
      <c r="AL61" s="246"/>
      <c r="AM61" s="250"/>
      <c r="AN61" s="250"/>
      <c r="AO61" s="250"/>
      <c r="AP61" s="250"/>
      <c r="AQ61" s="342">
        <f>+AQ60/AQ2</f>
        <v>6.5517241379310351E-2</v>
      </c>
      <c r="AR61" s="222"/>
      <c r="AS61" s="222"/>
      <c r="AT61" s="222"/>
      <c r="AU61" s="222"/>
      <c r="AV61" s="222"/>
      <c r="AW61" s="342">
        <f>+AW60/AW2</f>
        <v>9.3385214007782102E-2</v>
      </c>
      <c r="AX61" s="342">
        <f>+AX60/AX2</f>
        <v>9.9303135888501731E-2</v>
      </c>
      <c r="AY61" s="342">
        <f>+AY60/AY2</f>
        <v>0.10329341317365269</v>
      </c>
      <c r="AZ61" s="342">
        <f>+AZ60/AZ2</f>
        <v>0.11625000000000001</v>
      </c>
      <c r="BA61" s="342">
        <f>+BA60/BA2</f>
        <v>0.12635869565217392</v>
      </c>
      <c r="BB61" s="103"/>
      <c r="BC61" s="394"/>
    </row>
    <row r="62" spans="1:55" s="86" customFormat="1" ht="18" customHeight="1" x14ac:dyDescent="0.2">
      <c r="A62" s="266">
        <f>+A56*0.75</f>
        <v>0.22499999999999998</v>
      </c>
      <c r="B62" s="146" t="s">
        <v>81</v>
      </c>
      <c r="C62" s="254"/>
      <c r="D62" s="287"/>
      <c r="E62" s="287"/>
      <c r="F62" s="287"/>
      <c r="G62" s="287"/>
      <c r="H62" s="287"/>
      <c r="I62" s="287"/>
      <c r="J62" s="287"/>
      <c r="K62" s="287"/>
      <c r="L62" s="287"/>
      <c r="M62" s="287"/>
      <c r="N62" s="287"/>
      <c r="O62" s="287"/>
      <c r="P62" s="287"/>
      <c r="Q62" s="287"/>
      <c r="R62" s="287"/>
      <c r="S62" s="287"/>
      <c r="T62" s="287"/>
      <c r="U62" s="287"/>
      <c r="V62" s="287"/>
      <c r="W62" s="287"/>
      <c r="X62" s="287"/>
      <c r="Y62" s="287"/>
      <c r="Z62" s="287"/>
      <c r="AA62" s="287"/>
      <c r="AB62" s="287"/>
      <c r="AC62" s="288"/>
      <c r="AD62" s="288"/>
      <c r="AE62" s="288"/>
      <c r="AF62" s="288"/>
      <c r="AG62" s="289"/>
      <c r="AH62" s="150"/>
      <c r="AI62" s="151"/>
      <c r="AJ62" s="152"/>
      <c r="AK62" s="150"/>
      <c r="AL62" s="254"/>
      <c r="AM62" s="154"/>
      <c r="AN62" s="155"/>
      <c r="AO62" s="154"/>
      <c r="AP62" s="155"/>
      <c r="AQ62" s="154">
        <f>+AQ56*0.7</f>
        <v>1400</v>
      </c>
      <c r="AR62" s="154">
        <v>1750</v>
      </c>
      <c r="AS62" s="154">
        <f>+AS56*0.7</f>
        <v>1959.9999999999998</v>
      </c>
      <c r="AT62" s="154">
        <v>2550</v>
      </c>
      <c r="AU62" s="154">
        <v>2970</v>
      </c>
      <c r="AV62" s="154">
        <v>3900</v>
      </c>
      <c r="AW62" s="327">
        <f>+AW56*0.75</f>
        <v>4650</v>
      </c>
      <c r="AX62" s="327">
        <f>+AX56*0.75</f>
        <v>5550</v>
      </c>
      <c r="AY62" s="150">
        <f>+AY56*0.75</f>
        <v>6750</v>
      </c>
      <c r="AZ62" s="150">
        <v>4650</v>
      </c>
      <c r="BA62" s="150">
        <f>+BA56*0.75</f>
        <v>5812.5</v>
      </c>
      <c r="BB62" s="156">
        <f>+BA62/AZ62-1</f>
        <v>0.25</v>
      </c>
      <c r="BC62" s="394"/>
    </row>
    <row r="63" spans="1:55" s="86" customFormat="1" ht="18" customHeight="1" thickBot="1" x14ac:dyDescent="0.25">
      <c r="A63" s="276"/>
      <c r="B63" s="158" t="s">
        <v>45</v>
      </c>
      <c r="C63" s="169"/>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8"/>
      <c r="AD63" s="168"/>
      <c r="AE63" s="168"/>
      <c r="AF63" s="168"/>
      <c r="AG63" s="168"/>
      <c r="AH63" s="162"/>
      <c r="AI63" s="292"/>
      <c r="AJ63" s="292"/>
      <c r="AK63" s="162"/>
      <c r="AL63" s="169"/>
      <c r="AM63" s="292"/>
      <c r="AN63" s="293"/>
      <c r="AO63" s="292"/>
      <c r="AP63" s="293"/>
      <c r="AQ63" s="343">
        <f>+AQ62/AQ2</f>
        <v>0.13793103448275862</v>
      </c>
      <c r="AR63" s="292"/>
      <c r="AS63" s="292"/>
      <c r="AT63" s="292"/>
      <c r="AU63" s="292"/>
      <c r="AV63" s="292"/>
      <c r="AW63" s="343">
        <f>+AW62/AW2</f>
        <v>0.18093385214007782</v>
      </c>
      <c r="AX63" s="343">
        <f>+AX62/AX2</f>
        <v>0.19337979094076652</v>
      </c>
      <c r="AY63" s="343">
        <f>+AY62/AY2</f>
        <v>0.20209580838323354</v>
      </c>
      <c r="AZ63" s="343">
        <f>+AZ62/AZ2</f>
        <v>0.11625000000000001</v>
      </c>
      <c r="BA63" s="343">
        <f>+BA62/BA2</f>
        <v>0.12635869565217392</v>
      </c>
      <c r="BB63" s="170"/>
      <c r="BC63" s="394"/>
    </row>
    <row r="64" spans="1:55" x14ac:dyDescent="0.15">
      <c r="B64" s="50"/>
      <c r="C64" s="50"/>
      <c r="D64" s="50"/>
      <c r="E64" s="50"/>
      <c r="F64" s="50"/>
      <c r="G64" s="50"/>
      <c r="H64" s="50"/>
      <c r="I64" s="50"/>
      <c r="J64" s="50"/>
      <c r="K64" s="50"/>
      <c r="L64" s="50"/>
      <c r="M64" s="50"/>
      <c r="N64" s="50"/>
      <c r="O64" s="50"/>
      <c r="P64" s="50"/>
      <c r="Q64" s="50"/>
      <c r="R64" s="50"/>
      <c r="S64" s="50"/>
      <c r="T64" s="294"/>
      <c r="U64" s="294"/>
      <c r="V64" s="294"/>
      <c r="W64" s="294"/>
      <c r="X64" s="294"/>
      <c r="Y64" s="50"/>
      <c r="Z64" s="50"/>
      <c r="AA64" s="50"/>
      <c r="AB64" s="50"/>
      <c r="AC64" s="295"/>
      <c r="AD64" s="295"/>
      <c r="AE64" s="295"/>
      <c r="AF64" s="295"/>
      <c r="AG64" s="295"/>
      <c r="AH64" s="296"/>
      <c r="AI64" s="296"/>
      <c r="AJ64" s="296"/>
      <c r="AK64" s="296"/>
      <c r="AL64" s="50"/>
      <c r="AM64" s="296"/>
      <c r="AN64" s="297"/>
      <c r="AO64" s="296"/>
      <c r="AP64" s="297"/>
      <c r="AQ64" s="298"/>
      <c r="AR64" s="298"/>
      <c r="AS64" s="298"/>
      <c r="AT64" s="298"/>
      <c r="AU64" s="298"/>
      <c r="AV64" s="298"/>
      <c r="AW64" s="298"/>
      <c r="AX64" s="298"/>
      <c r="AY64" s="298"/>
      <c r="AZ64" s="298"/>
      <c r="BA64" s="298"/>
      <c r="BB64" s="299"/>
    </row>
    <row r="65" spans="2:54" hidden="1" x14ac:dyDescent="0.15">
      <c r="B65" s="50"/>
      <c r="C65" s="50"/>
      <c r="D65" s="50"/>
      <c r="E65" s="50"/>
      <c r="F65" s="50"/>
      <c r="G65" s="50"/>
      <c r="H65" s="50"/>
      <c r="I65" s="50"/>
      <c r="J65" s="50"/>
      <c r="K65" s="50"/>
      <c r="L65" s="50"/>
      <c r="M65" s="50"/>
      <c r="N65" s="50"/>
      <c r="O65" s="50"/>
      <c r="P65" s="50"/>
      <c r="Q65" s="50"/>
      <c r="R65" s="50"/>
      <c r="S65" s="50"/>
      <c r="T65" s="294"/>
      <c r="U65" s="294"/>
      <c r="V65" s="294"/>
      <c r="W65" s="294"/>
      <c r="X65" s="294"/>
      <c r="Y65" s="50"/>
      <c r="Z65" s="50"/>
      <c r="AA65" s="50"/>
      <c r="AB65" s="50"/>
      <c r="AC65" s="295"/>
      <c r="AD65" s="295"/>
      <c r="AE65" s="295"/>
      <c r="AF65" s="295"/>
      <c r="AG65" s="295"/>
      <c r="AH65" s="296"/>
      <c r="AI65" s="296"/>
      <c r="AJ65" s="296"/>
      <c r="AK65" s="296"/>
      <c r="AL65" s="50"/>
      <c r="AM65" s="296"/>
      <c r="AN65" s="297"/>
      <c r="AO65" s="296"/>
      <c r="AP65" s="297"/>
      <c r="AQ65" s="296"/>
      <c r="AR65" s="296"/>
      <c r="AS65" s="296"/>
      <c r="AT65" s="296"/>
      <c r="AU65" s="296"/>
      <c r="AV65" s="296"/>
      <c r="AW65" s="296"/>
      <c r="AX65" s="296"/>
      <c r="AY65" s="296"/>
      <c r="AZ65" s="296"/>
      <c r="BA65" s="296"/>
      <c r="BB65" s="299"/>
    </row>
    <row r="66" spans="2:54" hidden="1" x14ac:dyDescent="0.15">
      <c r="B66" s="300" t="s">
        <v>82</v>
      </c>
      <c r="C66" s="300">
        <v>135</v>
      </c>
      <c r="D66" s="301">
        <v>147</v>
      </c>
      <c r="E66" s="301">
        <v>160</v>
      </c>
      <c r="F66" s="301">
        <v>176</v>
      </c>
      <c r="G66" s="301">
        <f>+F66*1.1</f>
        <v>193.60000000000002</v>
      </c>
      <c r="H66" s="301">
        <f>+G66*1</f>
        <v>193.60000000000002</v>
      </c>
      <c r="I66" s="301">
        <v>210</v>
      </c>
      <c r="J66" s="301">
        <v>210</v>
      </c>
      <c r="K66" s="301">
        <v>210</v>
      </c>
      <c r="L66" s="301">
        <v>231</v>
      </c>
      <c r="M66" s="301">
        <v>263</v>
      </c>
      <c r="N66" s="301">
        <v>290</v>
      </c>
      <c r="O66" s="301">
        <v>333</v>
      </c>
      <c r="P66" s="301">
        <v>367</v>
      </c>
      <c r="Q66" s="301">
        <f>+Q2</f>
        <v>422</v>
      </c>
      <c r="R66" s="301">
        <f>+R2</f>
        <v>485.3</v>
      </c>
      <c r="S66" s="301"/>
      <c r="T66" s="301">
        <f>+T2</f>
        <v>550</v>
      </c>
      <c r="U66" s="301">
        <f>+U2</f>
        <v>630</v>
      </c>
      <c r="V66" s="301">
        <f>+V2</f>
        <v>695</v>
      </c>
      <c r="W66" s="301">
        <v>799</v>
      </c>
      <c r="X66" s="301">
        <v>860</v>
      </c>
      <c r="Y66" s="301">
        <f t="shared" ref="Y66:AD66" si="17">+Y2</f>
        <v>945</v>
      </c>
      <c r="Z66" s="301">
        <f t="shared" si="17"/>
        <v>1085</v>
      </c>
      <c r="AA66" s="301">
        <f t="shared" si="17"/>
        <v>1195</v>
      </c>
      <c r="AB66" s="301">
        <f t="shared" si="17"/>
        <v>1370</v>
      </c>
      <c r="AC66" s="301">
        <f t="shared" si="17"/>
        <v>1500</v>
      </c>
      <c r="AD66" s="301">
        <f t="shared" si="17"/>
        <v>1725</v>
      </c>
      <c r="AE66" s="301">
        <v>2000</v>
      </c>
      <c r="AF66" s="301">
        <v>2500</v>
      </c>
      <c r="AG66" s="301">
        <v>3200</v>
      </c>
      <c r="AH66" s="301">
        <v>4025</v>
      </c>
      <c r="AI66" s="301">
        <v>4550</v>
      </c>
      <c r="AJ66" s="301">
        <v>5130</v>
      </c>
      <c r="AK66" s="301">
        <v>5900</v>
      </c>
      <c r="AM66" s="301">
        <f>+AM2</f>
        <v>6784.9999999999991</v>
      </c>
      <c r="AN66" s="302">
        <f>+AM66/AK66-1</f>
        <v>0.14999999999999991</v>
      </c>
      <c r="AO66" s="301">
        <f>+AO2</f>
        <v>8560</v>
      </c>
      <c r="AP66" s="302">
        <f>+AO66/AM66-1</f>
        <v>0.26160648489314675</v>
      </c>
      <c r="AQ66" s="301">
        <f>+AQ2</f>
        <v>10150</v>
      </c>
      <c r="AR66" s="301">
        <f>+AR2</f>
        <v>11980</v>
      </c>
      <c r="AS66" s="301">
        <f>+AR66*(1+$AS$3)</f>
        <v>13669.18</v>
      </c>
      <c r="AT66" s="301">
        <f t="shared" ref="AT66:AY66" si="18">+AT2</f>
        <v>16700</v>
      </c>
      <c r="AU66" s="301">
        <f t="shared" si="18"/>
        <v>19405.399999999998</v>
      </c>
      <c r="AV66" s="301">
        <f t="shared" si="18"/>
        <v>23800</v>
      </c>
      <c r="AW66" s="344">
        <f t="shared" si="18"/>
        <v>25700</v>
      </c>
      <c r="AX66" s="344">
        <f t="shared" si="18"/>
        <v>28700.000000000004</v>
      </c>
      <c r="AY66" s="344">
        <f t="shared" si="18"/>
        <v>33400</v>
      </c>
      <c r="AZ66" s="344">
        <f>+AZ2</f>
        <v>40000</v>
      </c>
      <c r="BA66" s="344"/>
      <c r="BB66" s="303"/>
    </row>
    <row r="67" spans="2:54" hidden="1" x14ac:dyDescent="0.15">
      <c r="B67" s="304" t="s">
        <v>83</v>
      </c>
      <c r="AS67" s="48"/>
      <c r="AT67" s="48"/>
      <c r="AU67" s="48"/>
      <c r="AV67" s="48"/>
      <c r="AW67" s="345"/>
      <c r="AX67" s="345"/>
      <c r="AY67" s="345"/>
      <c r="AZ67" s="345"/>
      <c r="BA67" s="345"/>
      <c r="BB67" s="305"/>
    </row>
    <row r="68" spans="2:54" hidden="1" x14ac:dyDescent="0.15">
      <c r="B68" s="48" t="s">
        <v>84</v>
      </c>
      <c r="C68" s="306">
        <f>+C5/$C$66</f>
        <v>0</v>
      </c>
      <c r="D68" s="306">
        <f>+D5/$D$66</f>
        <v>0</v>
      </c>
      <c r="E68" s="307">
        <f>+E5/$E$66</f>
        <v>1.25</v>
      </c>
      <c r="F68" s="307">
        <f>+F5/$F$66</f>
        <v>1.1363636363636365</v>
      </c>
      <c r="G68" s="307">
        <f>+G5/$G$66</f>
        <v>1.0330578512396693</v>
      </c>
      <c r="H68" s="307">
        <f>+H5/$H$66</f>
        <v>1.0330578512396693</v>
      </c>
      <c r="I68" s="307">
        <f>+I5/$I$66</f>
        <v>0.95238095238095233</v>
      </c>
      <c r="J68" s="307">
        <f>+J5/$J$66</f>
        <v>0.95238095238095233</v>
      </c>
      <c r="K68" s="307">
        <f>+K5/$K$66</f>
        <v>0.95238095238095233</v>
      </c>
      <c r="L68" s="307">
        <f>+L5/$L$66</f>
        <v>0.86580086580086579</v>
      </c>
      <c r="M68" s="307">
        <f>+M5/$M$66</f>
        <v>0.95057034220532322</v>
      </c>
      <c r="N68" s="307">
        <f>+N5/$N$66</f>
        <v>1.0344827586206897</v>
      </c>
      <c r="O68" s="307">
        <f>+O5/O$66</f>
        <v>1.0510510510510511</v>
      </c>
      <c r="P68" s="307">
        <f>+P5/P$66</f>
        <v>1.0899182561307903</v>
      </c>
      <c r="Q68" s="307">
        <f>+Q5/Q$66</f>
        <v>1.066350710900474</v>
      </c>
      <c r="R68" s="307">
        <f>+R5/R$66</f>
        <v>1.030290541932825</v>
      </c>
      <c r="S68" s="307"/>
      <c r="T68" s="307">
        <f t="shared" ref="T68:AK68" si="19">+T5/T$66</f>
        <v>1.0909090909090908</v>
      </c>
      <c r="U68" s="307">
        <f t="shared" si="19"/>
        <v>1.1111111111111112</v>
      </c>
      <c r="V68" s="307">
        <f t="shared" si="19"/>
        <v>1.1510791366906474</v>
      </c>
      <c r="W68" s="307">
        <f t="shared" si="19"/>
        <v>1.1264080100125156</v>
      </c>
      <c r="X68" s="307">
        <f t="shared" si="19"/>
        <v>1.1627906976744187</v>
      </c>
      <c r="Y68" s="307">
        <f t="shared" si="19"/>
        <v>1.164021164021164</v>
      </c>
      <c r="Z68" s="307">
        <f t="shared" si="19"/>
        <v>1.1520737327188939</v>
      </c>
      <c r="AA68" s="307">
        <f t="shared" si="19"/>
        <v>1.1715481171548117</v>
      </c>
      <c r="AB68" s="307">
        <f t="shared" si="19"/>
        <v>1.167883211678832</v>
      </c>
      <c r="AC68" s="307">
        <f t="shared" si="19"/>
        <v>1.1666666666666667</v>
      </c>
      <c r="AD68" s="307">
        <f t="shared" si="19"/>
        <v>1.1594202898550725</v>
      </c>
      <c r="AE68" s="307">
        <f t="shared" si="19"/>
        <v>1.2</v>
      </c>
      <c r="AF68" s="307">
        <f t="shared" si="19"/>
        <v>1.2</v>
      </c>
      <c r="AG68" s="307">
        <f t="shared" si="19"/>
        <v>0.15625</v>
      </c>
      <c r="AH68" s="307">
        <f t="shared" si="19"/>
        <v>0.12422360248447205</v>
      </c>
      <c r="AI68" s="307">
        <f t="shared" si="19"/>
        <v>0.12087912087912088</v>
      </c>
      <c r="AJ68" s="307">
        <f t="shared" si="19"/>
        <v>0.12670565302144249</v>
      </c>
      <c r="AK68" s="307">
        <f t="shared" si="19"/>
        <v>0.1271186440677966</v>
      </c>
      <c r="AM68" s="307">
        <f>+AM5/AM$66</f>
        <v>0.13264554163596171</v>
      </c>
      <c r="AO68" s="307">
        <f>+AO5/AO$66</f>
        <v>0.12850467289719625</v>
      </c>
      <c r="AQ68" s="307">
        <f t="shared" ref="AQ68:AY68" si="20">+AQ5/AQ$66</f>
        <v>0.12807881773399016</v>
      </c>
      <c r="AR68" s="307">
        <f t="shared" si="20"/>
        <v>0.15025041736227046</v>
      </c>
      <c r="AS68" s="307">
        <f t="shared" si="20"/>
        <v>0.15363028360150352</v>
      </c>
      <c r="AT68" s="307">
        <f t="shared" si="20"/>
        <v>0.15568862275449102</v>
      </c>
      <c r="AU68" s="307">
        <f t="shared" si="20"/>
        <v>0.15459614334154412</v>
      </c>
      <c r="AV68" s="307">
        <f t="shared" si="20"/>
        <v>0.15966386554621848</v>
      </c>
      <c r="AW68" s="346">
        <f t="shared" si="20"/>
        <v>0.15968871595330739</v>
      </c>
      <c r="AX68" s="346">
        <f t="shared" si="20"/>
        <v>0.1601560975609756</v>
      </c>
      <c r="AY68" s="346">
        <f t="shared" si="20"/>
        <v>0.15969810778443114</v>
      </c>
      <c r="AZ68" s="346">
        <f>+AZ5/AZ$66</f>
        <v>0.15969810778443111</v>
      </c>
      <c r="BA68" s="346"/>
      <c r="BB68" s="305"/>
    </row>
    <row r="69" spans="2:54" hidden="1" x14ac:dyDescent="0.15">
      <c r="B69" s="48" t="s">
        <v>41</v>
      </c>
      <c r="C69" s="306">
        <f>+C8/$C$66</f>
        <v>0</v>
      </c>
      <c r="D69" s="306">
        <f>+D8/$D$66</f>
        <v>0</v>
      </c>
      <c r="E69" s="307">
        <f>+E8/$E$66</f>
        <v>2</v>
      </c>
      <c r="F69" s="307">
        <f>+F8/$F$66</f>
        <v>1.8181818181818181</v>
      </c>
      <c r="G69" s="307">
        <f>+G8/$G$66</f>
        <v>1.8078512396694213</v>
      </c>
      <c r="H69" s="307">
        <f>+H8/$H$66</f>
        <v>1.8078512396694213</v>
      </c>
      <c r="I69" s="307">
        <f>+I8/$I$66</f>
        <v>1.6666666666666667</v>
      </c>
      <c r="J69" s="307">
        <f>+J8/$J$66</f>
        <v>1.6666666666666667</v>
      </c>
      <c r="K69" s="307">
        <f>+K8/$K$66</f>
        <v>1.9047619047619047</v>
      </c>
      <c r="L69" s="307">
        <f>+L8/$L$66</f>
        <v>2.1645021645021645</v>
      </c>
      <c r="M69" s="307">
        <f>+M8/$M$66</f>
        <v>2.2813688212927756</v>
      </c>
      <c r="N69" s="307">
        <f>+N8/$N$66</f>
        <v>2.2413793103448274</v>
      </c>
      <c r="O69" s="307">
        <f>+O8/O$66</f>
        <v>2.2522522522522523</v>
      </c>
      <c r="P69" s="307">
        <f>+P8/P$66</f>
        <v>2.3160762942779289</v>
      </c>
      <c r="Q69" s="307">
        <f>+Q8/Q$66</f>
        <v>2.3696682464454977</v>
      </c>
      <c r="R69" s="307">
        <f>+R8/R$66</f>
        <v>2.4726973006387802</v>
      </c>
      <c r="S69" s="307"/>
      <c r="T69" s="307">
        <f t="shared" ref="T69:AK69" si="21">+T8/T$66</f>
        <v>2.4545454545454546</v>
      </c>
      <c r="U69" s="307">
        <f t="shared" si="21"/>
        <v>2.3809523809523809</v>
      </c>
      <c r="V69" s="307">
        <f t="shared" si="21"/>
        <v>2.3741007194244603</v>
      </c>
      <c r="W69" s="307">
        <f t="shared" si="21"/>
        <v>2.3779724655819776</v>
      </c>
      <c r="X69" s="307">
        <f t="shared" si="21"/>
        <v>2.441860465116279</v>
      </c>
      <c r="Y69" s="307">
        <f t="shared" si="21"/>
        <v>2.4338624338624339</v>
      </c>
      <c r="Z69" s="307">
        <f t="shared" si="21"/>
        <v>2.3041474654377878</v>
      </c>
      <c r="AA69" s="307">
        <f t="shared" si="21"/>
        <v>2.3012552301255229</v>
      </c>
      <c r="AB69" s="307">
        <f t="shared" si="21"/>
        <v>2.0072992700729926</v>
      </c>
      <c r="AC69" s="307">
        <f t="shared" si="21"/>
        <v>2.1333333333333333</v>
      </c>
      <c r="AD69" s="307">
        <f t="shared" si="21"/>
        <v>2.1449275362318843</v>
      </c>
      <c r="AE69" s="307">
        <f t="shared" si="21"/>
        <v>2.25</v>
      </c>
      <c r="AF69" s="307">
        <f t="shared" si="21"/>
        <v>2.2000000000000002</v>
      </c>
      <c r="AG69" s="307">
        <f t="shared" si="21"/>
        <v>2.03125</v>
      </c>
      <c r="AH69" s="307">
        <f t="shared" si="21"/>
        <v>2.012422360248447</v>
      </c>
      <c r="AI69" s="307">
        <f t="shared" si="21"/>
        <v>2.0219780219780219</v>
      </c>
      <c r="AJ69" s="307">
        <f t="shared" si="21"/>
        <v>2.0467836257309941</v>
      </c>
      <c r="AK69" s="307">
        <f t="shared" si="21"/>
        <v>2.2033898305084745</v>
      </c>
      <c r="AM69" s="307">
        <f>+AM8/AM$66</f>
        <v>2.3581429624170966</v>
      </c>
      <c r="AO69" s="307">
        <f>+AO8/AO$66</f>
        <v>2.2196261682242993</v>
      </c>
      <c r="AQ69" s="307">
        <f t="shared" ref="AQ69:AY69" si="22">+AQ8/AQ$66</f>
        <v>2.4137931034482758</v>
      </c>
      <c r="AR69" s="307">
        <f t="shared" si="22"/>
        <v>2.629382303839733</v>
      </c>
      <c r="AS69" s="307">
        <f t="shared" si="22"/>
        <v>2.8531338383136369</v>
      </c>
      <c r="AT69" s="307">
        <f t="shared" si="22"/>
        <v>3.1437125748502992</v>
      </c>
      <c r="AU69" s="307">
        <f t="shared" si="22"/>
        <v>3.2980510579529412</v>
      </c>
      <c r="AV69" s="307">
        <f t="shared" si="22"/>
        <v>3.4957983193277311</v>
      </c>
      <c r="AW69" s="346">
        <f t="shared" si="22"/>
        <v>3.8326848249027239</v>
      </c>
      <c r="AX69" s="346">
        <f t="shared" si="22"/>
        <v>4.0766550522648082</v>
      </c>
      <c r="AY69" s="346">
        <f t="shared" si="22"/>
        <v>4.4610778443113777</v>
      </c>
      <c r="AZ69" s="346">
        <f>+AZ8/AZ$66</f>
        <v>4.75</v>
      </c>
      <c r="BA69" s="346"/>
      <c r="BB69" s="305"/>
    </row>
    <row r="70" spans="2:54" hidden="1" x14ac:dyDescent="0.15">
      <c r="B70" s="48" t="s">
        <v>42</v>
      </c>
      <c r="C70" s="306">
        <f>+C11/$C$66</f>
        <v>7.4074074074074074</v>
      </c>
      <c r="D70" s="306">
        <f>+D11/$D$66</f>
        <v>7.4829931972789119</v>
      </c>
      <c r="E70" s="306">
        <f>+E11/$E$66</f>
        <v>7.5</v>
      </c>
      <c r="F70" s="306">
        <f>+F11/$F$66</f>
        <v>7.9545454545454541</v>
      </c>
      <c r="G70" s="306">
        <f>+G11/$G$66</f>
        <v>7.2314049586776852</v>
      </c>
      <c r="H70" s="306">
        <f>+H11/$H$66</f>
        <v>7.2314049586776852</v>
      </c>
      <c r="I70" s="306">
        <f>+I11/$I$66</f>
        <v>7.6190476190476186</v>
      </c>
      <c r="J70" s="306">
        <f>+J11/$J$66</f>
        <v>7.6190476190476186</v>
      </c>
      <c r="K70" s="306">
        <f>+K11/$K$66</f>
        <v>7.6190476190476186</v>
      </c>
      <c r="L70" s="306">
        <f>+L11/$L$66</f>
        <v>7.7922077922077921</v>
      </c>
      <c r="M70" s="306">
        <f>+M11/$M$66</f>
        <v>7.6045627376425857</v>
      </c>
      <c r="N70" s="307">
        <f>+N11/$N$66</f>
        <v>7.5862068965517242</v>
      </c>
      <c r="O70" s="307">
        <f>+O11/O$66</f>
        <v>7.5075075075075075</v>
      </c>
      <c r="P70" s="307">
        <f>+P11/P$66</f>
        <v>7.9019073569482288</v>
      </c>
      <c r="Q70" s="307">
        <f>+Q11/Q$66</f>
        <v>8.293838862559241</v>
      </c>
      <c r="R70" s="307">
        <f>+R11/R$66</f>
        <v>8.6544405522357302</v>
      </c>
      <c r="S70" s="307"/>
      <c r="T70" s="307">
        <f t="shared" ref="T70:AK70" si="23">+T11/T$66</f>
        <v>9.0909090909090917</v>
      </c>
      <c r="U70" s="307">
        <f t="shared" si="23"/>
        <v>9.5238095238095237</v>
      </c>
      <c r="V70" s="307">
        <f t="shared" si="23"/>
        <v>10.071942446043165</v>
      </c>
      <c r="W70" s="307">
        <f t="shared" si="23"/>
        <v>10.012515644555695</v>
      </c>
      <c r="X70" s="307">
        <f t="shared" si="23"/>
        <v>9.8837209302325579</v>
      </c>
      <c r="Y70" s="307">
        <f t="shared" si="23"/>
        <v>9.7354497354497358</v>
      </c>
      <c r="Z70" s="307">
        <f t="shared" si="23"/>
        <v>9.2165898617511512</v>
      </c>
      <c r="AA70" s="307">
        <f t="shared" si="23"/>
        <v>9.2050209205020916</v>
      </c>
      <c r="AB70" s="307">
        <f t="shared" si="23"/>
        <v>8.0291970802919703</v>
      </c>
      <c r="AC70" s="307">
        <f t="shared" si="23"/>
        <v>8.3333333333333339</v>
      </c>
      <c r="AD70" s="307">
        <f t="shared" si="23"/>
        <v>8.4057971014492754</v>
      </c>
      <c r="AE70" s="307">
        <f t="shared" si="23"/>
        <v>8.75</v>
      </c>
      <c r="AF70" s="307">
        <f t="shared" si="23"/>
        <v>8.4</v>
      </c>
      <c r="AG70" s="307">
        <f t="shared" si="23"/>
        <v>7.8125</v>
      </c>
      <c r="AH70" s="307">
        <f t="shared" si="23"/>
        <v>7.7018633540372674</v>
      </c>
      <c r="AI70" s="307">
        <f t="shared" si="23"/>
        <v>7.6923076923076925</v>
      </c>
      <c r="AJ70" s="307">
        <f t="shared" si="23"/>
        <v>7.7972709551656916</v>
      </c>
      <c r="AK70" s="307">
        <f t="shared" si="23"/>
        <v>7.6271186440677967</v>
      </c>
      <c r="AM70" s="307">
        <f>+AM11/AM$66</f>
        <v>7.3691967575534276</v>
      </c>
      <c r="AO70" s="307">
        <f>+AO11/AO$66</f>
        <v>6.8925233644859816</v>
      </c>
      <c r="AQ70" s="307">
        <f t="shared" ref="AQ70:AY70" si="24">+AQ11/AQ$66</f>
        <v>6.1083743842364528</v>
      </c>
      <c r="AR70" s="307">
        <f t="shared" si="24"/>
        <v>6.2604340567612686</v>
      </c>
      <c r="AS70" s="307">
        <f t="shared" si="24"/>
        <v>6.2183686219656185</v>
      </c>
      <c r="AT70" s="307">
        <f t="shared" si="24"/>
        <v>6.2874251497005984</v>
      </c>
      <c r="AU70" s="307">
        <f t="shared" si="24"/>
        <v>6.2869098292227941</v>
      </c>
      <c r="AV70" s="307">
        <f t="shared" si="24"/>
        <v>6.6806722689075633</v>
      </c>
      <c r="AW70" s="346">
        <f t="shared" si="24"/>
        <v>7.3540856031128401</v>
      </c>
      <c r="AX70" s="346">
        <f t="shared" si="24"/>
        <v>7.8397212543553998</v>
      </c>
      <c r="AY70" s="346">
        <f t="shared" si="24"/>
        <v>8.2035928143712571</v>
      </c>
      <c r="AZ70" s="346">
        <f>+AZ11/AZ$66</f>
        <v>8.5</v>
      </c>
      <c r="BA70" s="346"/>
      <c r="BB70" s="305"/>
    </row>
    <row r="71" spans="2:54" hidden="1" x14ac:dyDescent="0.15">
      <c r="B71" s="48" t="s">
        <v>43</v>
      </c>
      <c r="C71" s="306">
        <f>+C13/$C$66</f>
        <v>59.25925925925926</v>
      </c>
      <c r="D71" s="306">
        <f>+D13/$D$66</f>
        <v>59.183673469387756</v>
      </c>
      <c r="E71" s="306">
        <f>+E13/$E$66</f>
        <v>59.375</v>
      </c>
      <c r="F71" s="306">
        <f>+F13/$F$66</f>
        <v>59.659090909090907</v>
      </c>
      <c r="G71" s="306">
        <f>+G13/$G$66</f>
        <v>54.235537190082638</v>
      </c>
      <c r="H71" s="306">
        <f>+H13/$H$66</f>
        <v>54.235537190082638</v>
      </c>
      <c r="I71" s="306">
        <f>+I13/$I$66</f>
        <v>57.142857142857146</v>
      </c>
      <c r="J71" s="306">
        <f>+J13/$J$66</f>
        <v>57.142857142857146</v>
      </c>
      <c r="K71" s="306">
        <f>+K13/$K$66</f>
        <v>57.142857142857146</v>
      </c>
      <c r="L71" s="306">
        <f>+L13/$L$66</f>
        <v>58.441558441558442</v>
      </c>
      <c r="M71" s="306">
        <f>+M13/$M$66</f>
        <v>57.034220532319395</v>
      </c>
      <c r="N71" s="307">
        <f>+N13/$N$66</f>
        <v>56.896551724137929</v>
      </c>
      <c r="O71" s="307">
        <f>+O13/O$66</f>
        <v>55.555555555555557</v>
      </c>
      <c r="P71" s="307">
        <f>+P13/P$66</f>
        <v>57.220708446866482</v>
      </c>
      <c r="Q71" s="307">
        <f>+Q13/Q$66</f>
        <v>56.872037914691944</v>
      </c>
      <c r="R71" s="307">
        <f>+R13/R$66</f>
        <v>54.605398722439723</v>
      </c>
      <c r="S71" s="307"/>
      <c r="T71" s="307">
        <f t="shared" ref="T71:AK71" si="25">+T13/T$66</f>
        <v>54.545454545454547</v>
      </c>
      <c r="U71" s="307">
        <f t="shared" si="25"/>
        <v>52.38095238095238</v>
      </c>
      <c r="V71" s="307">
        <f t="shared" si="25"/>
        <v>51.798561151079134</v>
      </c>
      <c r="W71" s="307">
        <f t="shared" si="25"/>
        <v>50.06257822277847</v>
      </c>
      <c r="X71" s="307">
        <f t="shared" si="25"/>
        <v>49.418604651162788</v>
      </c>
      <c r="Y71" s="307">
        <f t="shared" si="25"/>
        <v>48.677248677248677</v>
      </c>
      <c r="Z71" s="307">
        <f t="shared" si="25"/>
        <v>47.004608294930875</v>
      </c>
      <c r="AA71" s="307">
        <f t="shared" si="25"/>
        <v>47.69874476987448</v>
      </c>
      <c r="AB71" s="307">
        <f t="shared" si="25"/>
        <v>41.605839416058394</v>
      </c>
      <c r="AC71" s="307">
        <f t="shared" si="25"/>
        <v>43.333333333333336</v>
      </c>
      <c r="AD71" s="307">
        <f t="shared" si="25"/>
        <v>43.478260869565219</v>
      </c>
      <c r="AE71" s="307">
        <f t="shared" si="25"/>
        <v>43.75</v>
      </c>
      <c r="AF71" s="307">
        <f t="shared" si="25"/>
        <v>44</v>
      </c>
      <c r="AG71" s="307">
        <f t="shared" si="25"/>
        <v>41.25</v>
      </c>
      <c r="AH71" s="307">
        <f t="shared" si="25"/>
        <v>40.993788819875775</v>
      </c>
      <c r="AI71" s="307">
        <f t="shared" si="25"/>
        <v>40.978021978021971</v>
      </c>
      <c r="AJ71" s="307">
        <f t="shared" si="25"/>
        <v>40.935672514619881</v>
      </c>
      <c r="AK71" s="307">
        <f t="shared" si="25"/>
        <v>37.288135593220339</v>
      </c>
      <c r="AM71" s="307">
        <f>+AM13/AM$66</f>
        <v>35.372144436256455</v>
      </c>
      <c r="AO71" s="307">
        <f>+AO13/AO$66</f>
        <v>33.294392523364486</v>
      </c>
      <c r="AQ71" s="307">
        <f t="shared" ref="AQ71:AY71" si="26">+AQ13/AQ$66</f>
        <v>31.03448275862069</v>
      </c>
      <c r="AR71" s="307">
        <f t="shared" si="26"/>
        <v>31.302170283806344</v>
      </c>
      <c r="AS71" s="307">
        <f t="shared" si="26"/>
        <v>29.628697551718538</v>
      </c>
      <c r="AT71" s="307">
        <f t="shared" si="26"/>
        <v>29.640718562874252</v>
      </c>
      <c r="AU71" s="307">
        <f t="shared" si="26"/>
        <v>29.630927473795957</v>
      </c>
      <c r="AV71" s="307">
        <f t="shared" si="26"/>
        <v>31.428571428571427</v>
      </c>
      <c r="AW71" s="346">
        <f t="shared" si="26"/>
        <v>34.435797665369648</v>
      </c>
      <c r="AX71" s="346">
        <f t="shared" si="26"/>
        <v>36.58536585365853</v>
      </c>
      <c r="AY71" s="346">
        <f t="shared" si="26"/>
        <v>37.425149700598801</v>
      </c>
      <c r="AZ71" s="346">
        <f>+AZ13/AZ$66</f>
        <v>37.5</v>
      </c>
      <c r="BA71" s="346"/>
      <c r="BB71" s="305"/>
    </row>
    <row r="72" spans="2:54" hidden="1" x14ac:dyDescent="0.15">
      <c r="B72" s="48" t="s">
        <v>44</v>
      </c>
      <c r="C72" s="306" t="e">
        <f>+#REF!/$C$66</f>
        <v>#REF!</v>
      </c>
      <c r="D72" s="306" t="e">
        <f>+#REF!/$D$66</f>
        <v>#REF!</v>
      </c>
      <c r="E72" s="306" t="e">
        <f>+#REF!/$E$66</f>
        <v>#REF!</v>
      </c>
      <c r="F72" s="306" t="e">
        <f>+#REF!/$F$66</f>
        <v>#REF!</v>
      </c>
      <c r="G72" s="306" t="e">
        <f>+#REF!/$G$66</f>
        <v>#REF!</v>
      </c>
      <c r="H72" s="306" t="e">
        <f>+#REF!/$H$66</f>
        <v>#REF!</v>
      </c>
      <c r="I72" s="306" t="e">
        <f>+#REF!/$I$66</f>
        <v>#REF!</v>
      </c>
      <c r="J72" s="306" t="e">
        <f>+#REF!/$J$66</f>
        <v>#REF!</v>
      </c>
      <c r="K72" s="306" t="e">
        <f>+#REF!/$K$66</f>
        <v>#REF!</v>
      </c>
      <c r="L72" s="306" t="e">
        <f>+#REF!/$L$66</f>
        <v>#REF!</v>
      </c>
      <c r="M72" s="306" t="e">
        <f>+#REF!/$M$66</f>
        <v>#REF!</v>
      </c>
      <c r="N72" s="307" t="e">
        <f>+#REF!/$N$66</f>
        <v>#REF!</v>
      </c>
      <c r="O72" s="307" t="e">
        <f>+#REF!/O$66</f>
        <v>#REF!</v>
      </c>
      <c r="P72" s="307" t="e">
        <f>+#REF!/P$66</f>
        <v>#REF!</v>
      </c>
      <c r="Q72" s="307" t="e">
        <f>+#REF!/Q$66</f>
        <v>#REF!</v>
      </c>
      <c r="R72" s="307" t="e">
        <f>+#REF!/R$66</f>
        <v>#REF!</v>
      </c>
      <c r="S72" s="307"/>
      <c r="T72" s="307" t="e">
        <f>+#REF!/T$66</f>
        <v>#REF!</v>
      </c>
      <c r="U72" s="307" t="e">
        <f>+#REF!/U$66</f>
        <v>#REF!</v>
      </c>
      <c r="V72" s="307" t="e">
        <f>+#REF!/V$66</f>
        <v>#REF!</v>
      </c>
      <c r="W72" s="307" t="e">
        <f>+#REF!/W$66</f>
        <v>#REF!</v>
      </c>
      <c r="X72" s="307" t="e">
        <f>+#REF!/X$66</f>
        <v>#REF!</v>
      </c>
      <c r="Y72" s="307" t="e">
        <f>+#REF!/Y$66</f>
        <v>#REF!</v>
      </c>
      <c r="Z72" s="307" t="e">
        <f>+#REF!/Z$66</f>
        <v>#REF!</v>
      </c>
      <c r="AA72" s="307" t="e">
        <f>+#REF!/AA$66</f>
        <v>#REF!</v>
      </c>
      <c r="AB72" s="307" t="e">
        <f>+#REF!/AB$66</f>
        <v>#REF!</v>
      </c>
      <c r="AC72" s="307" t="e">
        <f>+#REF!/AC$66</f>
        <v>#REF!</v>
      </c>
      <c r="AD72" s="307" t="e">
        <f>+#REF!/AD$66</f>
        <v>#REF!</v>
      </c>
      <c r="AE72" s="307" t="e">
        <f>+#REF!/AE$66</f>
        <v>#REF!</v>
      </c>
      <c r="AF72" s="307" t="e">
        <f>+#REF!/AF$66</f>
        <v>#REF!</v>
      </c>
      <c r="AG72" s="307" t="e">
        <f>+#REF!/AG$66</f>
        <v>#REF!</v>
      </c>
      <c r="AH72" s="307" t="e">
        <f>+#REF!/AH$66</f>
        <v>#REF!</v>
      </c>
      <c r="AI72" s="307" t="e">
        <f>+#REF!/AI$66</f>
        <v>#REF!</v>
      </c>
      <c r="AJ72" s="307" t="e">
        <f>+#REF!/AJ$66</f>
        <v>#REF!</v>
      </c>
      <c r="AK72" s="307" t="e">
        <f>+#REF!/AK$66</f>
        <v>#REF!</v>
      </c>
      <c r="AM72" s="307" t="e">
        <f>+#REF!/AM$66</f>
        <v>#REF!</v>
      </c>
      <c r="AO72" s="307" t="e">
        <f>+#REF!/AO$66</f>
        <v>#REF!</v>
      </c>
      <c r="AQ72" s="307" t="e">
        <f>+#REF!/AQ$66</f>
        <v>#REF!</v>
      </c>
      <c r="AR72" s="307" t="e">
        <f>+#REF!/AR$66</f>
        <v>#REF!</v>
      </c>
      <c r="AS72" s="307" t="e">
        <f>+#REF!/AS$66</f>
        <v>#REF!</v>
      </c>
      <c r="AT72" s="307" t="e">
        <f>+#REF!/AT$66</f>
        <v>#REF!</v>
      </c>
      <c r="AU72" s="307" t="e">
        <f>+#REF!/AU$66</f>
        <v>#REF!</v>
      </c>
      <c r="AV72" s="307" t="e">
        <f>+#REF!/AV$66</f>
        <v>#REF!</v>
      </c>
      <c r="AW72" s="346" t="e">
        <f>+#REF!/AW$66</f>
        <v>#REF!</v>
      </c>
      <c r="AX72" s="346" t="e">
        <f>+#REF!/AX$66</f>
        <v>#REF!</v>
      </c>
      <c r="AY72" s="346" t="e">
        <f>+#REF!/AY$66</f>
        <v>#REF!</v>
      </c>
      <c r="AZ72" s="346" t="e">
        <f>+#REF!/AZ$66</f>
        <v>#REF!</v>
      </c>
      <c r="BA72" s="346"/>
      <c r="BB72" s="305"/>
    </row>
    <row r="73" spans="2:54" hidden="1" x14ac:dyDescent="0.15">
      <c r="B73" s="48" t="s">
        <v>46</v>
      </c>
      <c r="C73" s="306" t="e">
        <f>+#REF!/$C$66</f>
        <v>#REF!</v>
      </c>
      <c r="D73" s="306" t="e">
        <f>+#REF!/$D$66</f>
        <v>#REF!</v>
      </c>
      <c r="E73" s="306" t="e">
        <f>+#REF!/$E$66</f>
        <v>#REF!</v>
      </c>
      <c r="F73" s="306" t="e">
        <f>+#REF!/$F$66</f>
        <v>#REF!</v>
      </c>
      <c r="G73" s="306" t="e">
        <f>+#REF!/$G$66</f>
        <v>#REF!</v>
      </c>
      <c r="H73" s="306" t="e">
        <f>+#REF!/$H$66</f>
        <v>#REF!</v>
      </c>
      <c r="I73" s="306" t="e">
        <f>+#REF!/$I$66</f>
        <v>#REF!</v>
      </c>
      <c r="J73" s="306" t="e">
        <f>+#REF!/$J$66</f>
        <v>#REF!</v>
      </c>
      <c r="K73" s="306" t="e">
        <f>+#REF!/$K$66</f>
        <v>#REF!</v>
      </c>
      <c r="L73" s="306" t="e">
        <f>+#REF!/$L$66</f>
        <v>#REF!</v>
      </c>
      <c r="M73" s="306" t="e">
        <f>+#REF!/$M$66</f>
        <v>#REF!</v>
      </c>
      <c r="N73" s="307" t="e">
        <f>+#REF!/$N$66</f>
        <v>#REF!</v>
      </c>
      <c r="O73" s="307" t="e">
        <f>+#REF!/O$66</f>
        <v>#REF!</v>
      </c>
      <c r="P73" s="307" t="e">
        <f>+#REF!/P$66</f>
        <v>#REF!</v>
      </c>
      <c r="Q73" s="307" t="e">
        <f>+#REF!/Q$66</f>
        <v>#REF!</v>
      </c>
      <c r="R73" s="307" t="e">
        <f>+#REF!/R$66</f>
        <v>#REF!</v>
      </c>
      <c r="S73" s="307"/>
      <c r="T73" s="307" t="e">
        <f>+#REF!/T$66</f>
        <v>#REF!</v>
      </c>
      <c r="U73" s="307" t="e">
        <f>+#REF!/U$66</f>
        <v>#REF!</v>
      </c>
      <c r="V73" s="307" t="e">
        <f>+#REF!/V$66</f>
        <v>#REF!</v>
      </c>
      <c r="W73" s="307" t="e">
        <f>+#REF!/W$66</f>
        <v>#REF!</v>
      </c>
      <c r="X73" s="307" t="e">
        <f>+#REF!/X$66</f>
        <v>#REF!</v>
      </c>
      <c r="Y73" s="307" t="e">
        <f>+#REF!/Y$66</f>
        <v>#REF!</v>
      </c>
      <c r="Z73" s="307" t="e">
        <f>+#REF!/Z$66</f>
        <v>#REF!</v>
      </c>
      <c r="AA73" s="307" t="e">
        <f>+#REF!/AA$66</f>
        <v>#REF!</v>
      </c>
      <c r="AB73" s="307" t="e">
        <f>+#REF!/AB$66</f>
        <v>#REF!</v>
      </c>
      <c r="AC73" s="307" t="e">
        <f>+#REF!/AC$66</f>
        <v>#REF!</v>
      </c>
      <c r="AD73" s="307" t="e">
        <f>+#REF!/AD$66</f>
        <v>#REF!</v>
      </c>
      <c r="AE73" s="307" t="e">
        <f>+#REF!/AE$66</f>
        <v>#REF!</v>
      </c>
      <c r="AF73" s="307" t="e">
        <f>+#REF!/AF$66</f>
        <v>#REF!</v>
      </c>
      <c r="AG73" s="307" t="e">
        <f>+#REF!/AG$66</f>
        <v>#REF!</v>
      </c>
      <c r="AH73" s="307" t="e">
        <f>+#REF!/AH$66</f>
        <v>#REF!</v>
      </c>
      <c r="AI73" s="307" t="e">
        <f>+#REF!/AI$66</f>
        <v>#REF!</v>
      </c>
      <c r="AJ73" s="307" t="e">
        <f>+#REF!/AJ$66</f>
        <v>#REF!</v>
      </c>
      <c r="AK73" s="307" t="e">
        <f>+#REF!/AK$66</f>
        <v>#REF!</v>
      </c>
      <c r="AM73" s="307" t="e">
        <f>+#REF!/AM$66</f>
        <v>#REF!</v>
      </c>
      <c r="AO73" s="307" t="e">
        <f>+#REF!/AO$66</f>
        <v>#REF!</v>
      </c>
      <c r="AQ73" s="307" t="e">
        <f>+#REF!/AQ$66</f>
        <v>#REF!</v>
      </c>
      <c r="AR73" s="307" t="e">
        <f>+#REF!/AR$66</f>
        <v>#REF!</v>
      </c>
      <c r="AS73" s="307" t="e">
        <f>+#REF!/AS$66</f>
        <v>#REF!</v>
      </c>
      <c r="AT73" s="307" t="e">
        <f>+#REF!/AT$66</f>
        <v>#REF!</v>
      </c>
      <c r="AU73" s="307" t="e">
        <f>+#REF!/AU$66</f>
        <v>#REF!</v>
      </c>
      <c r="AV73" s="307" t="e">
        <f>+#REF!/AV$66</f>
        <v>#REF!</v>
      </c>
      <c r="AW73" s="346" t="e">
        <f>+#REF!/AW$66</f>
        <v>#REF!</v>
      </c>
      <c r="AX73" s="346" t="e">
        <f>+#REF!/AX$66</f>
        <v>#REF!</v>
      </c>
      <c r="AY73" s="346" t="e">
        <f>+#REF!/AY$66</f>
        <v>#REF!</v>
      </c>
      <c r="AZ73" s="346" t="e">
        <f>+#REF!/AZ$66</f>
        <v>#REF!</v>
      </c>
      <c r="BA73" s="346"/>
      <c r="BB73" s="305"/>
    </row>
    <row r="74" spans="2:54" hidden="1" x14ac:dyDescent="0.15">
      <c r="B74" s="48" t="s">
        <v>85</v>
      </c>
      <c r="C74" s="308">
        <f>+C17/$C$66</f>
        <v>925.92592592592598</v>
      </c>
      <c r="D74" s="308">
        <f>+D17/$D$66</f>
        <v>918.36734693877554</v>
      </c>
      <c r="E74" s="308">
        <f>+E17/$E$66</f>
        <v>937.5</v>
      </c>
      <c r="F74" s="308">
        <f>+F17/$F$66</f>
        <v>937.5</v>
      </c>
      <c r="G74" s="308">
        <f>+G17/$G$66</f>
        <v>852.27272727272714</v>
      </c>
      <c r="H74" s="308">
        <f>+H17/$H$66</f>
        <v>852.27272727272714</v>
      </c>
      <c r="I74" s="308">
        <f>+I17/$I$66</f>
        <v>904.76190476190482</v>
      </c>
      <c r="J74" s="308">
        <f>+J17/$J$66</f>
        <v>904.76190476190482</v>
      </c>
      <c r="K74" s="308">
        <f>+K17/$K$66</f>
        <v>904.76190476190482</v>
      </c>
      <c r="L74" s="308">
        <f>+L17/$L$66</f>
        <v>865.80086580086584</v>
      </c>
      <c r="M74" s="308">
        <f>+M17/$M$66</f>
        <v>855.51330798479091</v>
      </c>
      <c r="N74" s="308">
        <f>+N17/$N$66</f>
        <v>862.06896551724139</v>
      </c>
      <c r="O74" s="308">
        <f>+O17/O$66</f>
        <v>855.85585585585591</v>
      </c>
      <c r="P74" s="308">
        <f>+P17/P$66</f>
        <v>871.93460490463212</v>
      </c>
      <c r="Q74" s="308">
        <f>+Q17/Q$66</f>
        <v>864.92890995260666</v>
      </c>
      <c r="R74" s="308">
        <f>+R17/R$66</f>
        <v>824.23243354626004</v>
      </c>
      <c r="S74" s="308"/>
      <c r="T74" s="308">
        <f t="shared" ref="T74:AK74" si="27">+T17/T$66</f>
        <v>818.18181818181813</v>
      </c>
      <c r="U74" s="308">
        <f t="shared" si="27"/>
        <v>793.65079365079362</v>
      </c>
      <c r="V74" s="308">
        <f t="shared" si="27"/>
        <v>791.3669064748201</v>
      </c>
      <c r="W74" s="308">
        <f t="shared" si="27"/>
        <v>794.74342928660826</v>
      </c>
      <c r="X74" s="308">
        <f t="shared" si="27"/>
        <v>784.88372093023258</v>
      </c>
      <c r="Y74" s="308">
        <f t="shared" si="27"/>
        <v>777.77777777777783</v>
      </c>
      <c r="Z74" s="308">
        <f t="shared" si="27"/>
        <v>746.54377880184336</v>
      </c>
      <c r="AA74" s="309">
        <f t="shared" si="27"/>
        <v>753.13807531380758</v>
      </c>
      <c r="AB74" s="309">
        <f t="shared" si="27"/>
        <v>656.93430656934311</v>
      </c>
      <c r="AC74" s="309">
        <f t="shared" si="27"/>
        <v>700</v>
      </c>
      <c r="AD74" s="309">
        <f t="shared" si="27"/>
        <v>695.6521739130435</v>
      </c>
      <c r="AE74" s="309">
        <f t="shared" si="27"/>
        <v>700</v>
      </c>
      <c r="AF74" s="309">
        <f t="shared" si="27"/>
        <v>700</v>
      </c>
      <c r="AG74" s="309">
        <f t="shared" si="27"/>
        <v>656.25</v>
      </c>
      <c r="AH74" s="309">
        <f t="shared" si="27"/>
        <v>645.96273291925468</v>
      </c>
      <c r="AI74" s="309">
        <f t="shared" si="27"/>
        <v>637.36263736263732</v>
      </c>
      <c r="AJ74" s="309">
        <f t="shared" si="27"/>
        <v>633.52826510721252</v>
      </c>
      <c r="AK74" s="309">
        <f t="shared" si="27"/>
        <v>627.11864406779659</v>
      </c>
      <c r="AM74" s="309">
        <f>+AM17/AM$66</f>
        <v>619.01252763448792</v>
      </c>
      <c r="AO74" s="309">
        <f>+AO17/AO$66</f>
        <v>572.42990654205607</v>
      </c>
      <c r="AQ74" s="309">
        <f t="shared" ref="AQ74:AY74" si="28">+AQ17/AQ$66</f>
        <v>551.72413793103453</v>
      </c>
      <c r="AR74" s="309">
        <f t="shared" si="28"/>
        <v>550.9181969949916</v>
      </c>
      <c r="AS74" s="309">
        <f t="shared" si="28"/>
        <v>526.73240091944069</v>
      </c>
      <c r="AT74" s="309">
        <f t="shared" si="28"/>
        <v>526.94610778443109</v>
      </c>
      <c r="AU74" s="309">
        <f t="shared" si="28"/>
        <v>525.62688736125006</v>
      </c>
      <c r="AV74" s="309">
        <f t="shared" si="28"/>
        <v>527.14285714285711</v>
      </c>
      <c r="AW74" s="347">
        <f t="shared" si="28"/>
        <v>548.63813229571986</v>
      </c>
      <c r="AX74" s="347">
        <f t="shared" si="28"/>
        <v>491.28919860627173</v>
      </c>
      <c r="AY74" s="347">
        <f t="shared" si="28"/>
        <v>494.01197604790417</v>
      </c>
      <c r="AZ74" s="347">
        <f>+AZ17/AZ$66</f>
        <v>492.5</v>
      </c>
      <c r="BA74" s="347"/>
      <c r="BB74" s="305"/>
    </row>
    <row r="75" spans="2:54" hidden="1" x14ac:dyDescent="0.15">
      <c r="B75" s="48" t="s">
        <v>86</v>
      </c>
      <c r="C75" s="308">
        <f>+C19/$C$66</f>
        <v>1851.851851851852</v>
      </c>
      <c r="D75" s="308">
        <f>+D19/$D$66</f>
        <v>1836.7346938775511</v>
      </c>
      <c r="E75" s="308">
        <f>+E19/$E$66</f>
        <v>1875</v>
      </c>
      <c r="F75" s="308">
        <f>+F19/$F$66</f>
        <v>1875</v>
      </c>
      <c r="G75" s="308">
        <f>+G19/$G$66</f>
        <v>1704.5454545454543</v>
      </c>
      <c r="H75" s="308">
        <f>+H19/$H$66</f>
        <v>1704.5454545454543</v>
      </c>
      <c r="I75" s="308">
        <f>+I19/$I$66</f>
        <v>1785.7142857142858</v>
      </c>
      <c r="J75" s="308">
        <f>+J19/$J$66</f>
        <v>1785.7142857142858</v>
      </c>
      <c r="K75" s="308">
        <f>+K19/$K$66</f>
        <v>1785.7142857142858</v>
      </c>
      <c r="L75" s="308">
        <f>+L19/$L$66</f>
        <v>1731.6017316017317</v>
      </c>
      <c r="M75" s="308">
        <f>+M19/$M$66</f>
        <v>1692.0152091254754</v>
      </c>
      <c r="N75" s="308">
        <f>+N19/$N$66</f>
        <v>1689.655172413793</v>
      </c>
      <c r="O75" s="308">
        <f>+O19/O$66</f>
        <v>1681.6816816816818</v>
      </c>
      <c r="P75" s="308">
        <f>+P19/P$66</f>
        <v>1743.8692098092642</v>
      </c>
      <c r="Q75" s="308">
        <f>+Q19/Q$66</f>
        <v>1729.8578199052133</v>
      </c>
      <c r="R75" s="308">
        <f>+R19/R$66</f>
        <v>1648.4648670925201</v>
      </c>
      <c r="S75" s="308"/>
      <c r="T75" s="308">
        <f t="shared" ref="T75:AK75" si="29">+T19/T$66</f>
        <v>1636.3636363636363</v>
      </c>
      <c r="U75" s="308">
        <f t="shared" si="29"/>
        <v>1587.3015873015872</v>
      </c>
      <c r="V75" s="308">
        <f t="shared" si="29"/>
        <v>1582.7338129496402</v>
      </c>
      <c r="W75" s="308">
        <f t="shared" si="29"/>
        <v>1589.4868585732165</v>
      </c>
      <c r="X75" s="308">
        <f t="shared" si="29"/>
        <v>1569.7674418604652</v>
      </c>
      <c r="Y75" s="308">
        <f t="shared" si="29"/>
        <v>1555.5555555555557</v>
      </c>
      <c r="Z75" s="308">
        <f t="shared" si="29"/>
        <v>1493.0875576036867</v>
      </c>
      <c r="AA75" s="309">
        <f t="shared" si="29"/>
        <v>1506.2761506276152</v>
      </c>
      <c r="AB75" s="309">
        <f t="shared" si="29"/>
        <v>1313.8686131386862</v>
      </c>
      <c r="AC75" s="309">
        <f t="shared" si="29"/>
        <v>1400</v>
      </c>
      <c r="AD75" s="309">
        <f t="shared" si="29"/>
        <v>1391.304347826087</v>
      </c>
      <c r="AE75" s="309">
        <f t="shared" si="29"/>
        <v>1400</v>
      </c>
      <c r="AF75" s="309">
        <f t="shared" si="29"/>
        <v>1400</v>
      </c>
      <c r="AG75" s="309">
        <f t="shared" si="29"/>
        <v>1312.5</v>
      </c>
      <c r="AH75" s="309">
        <f t="shared" si="29"/>
        <v>1291.9254658385094</v>
      </c>
      <c r="AI75" s="309">
        <f t="shared" si="29"/>
        <v>1274.7252747252746</v>
      </c>
      <c r="AJ75" s="309">
        <f t="shared" si="29"/>
        <v>1267.056530214425</v>
      </c>
      <c r="AK75" s="309">
        <f t="shared" si="29"/>
        <v>1254.2372881355932</v>
      </c>
      <c r="AM75" s="309">
        <f>+AM19/AM$66</f>
        <v>1238.0250552689758</v>
      </c>
      <c r="AO75" s="309">
        <f>+AO19/AO$66</f>
        <v>1144.8598130841121</v>
      </c>
      <c r="AQ75" s="309">
        <f t="shared" ref="AQ75:AY75" si="30">+AQ19/AQ$66</f>
        <v>1083.7438423645319</v>
      </c>
      <c r="AR75" s="309">
        <f t="shared" si="30"/>
        <v>1101.8363939899832</v>
      </c>
      <c r="AS75" s="309">
        <f t="shared" si="30"/>
        <v>1060.7805296294291</v>
      </c>
      <c r="AT75" s="309">
        <f t="shared" si="30"/>
        <v>1059.8802395209582</v>
      </c>
      <c r="AU75" s="309">
        <f t="shared" si="30"/>
        <v>1056.4069795005514</v>
      </c>
      <c r="AV75" s="309">
        <f t="shared" si="30"/>
        <v>1059.453781512605</v>
      </c>
      <c r="AW75" s="347">
        <f t="shared" si="30"/>
        <v>1101.1673151750972</v>
      </c>
      <c r="AX75" s="347">
        <f t="shared" si="30"/>
        <v>986.06271777003474</v>
      </c>
      <c r="AY75" s="347">
        <f t="shared" si="30"/>
        <v>1002.9940119760479</v>
      </c>
      <c r="AZ75" s="347">
        <f>+AZ19/AZ$66</f>
        <v>1002.5</v>
      </c>
      <c r="BA75" s="347"/>
      <c r="BB75" s="305"/>
    </row>
    <row r="76" spans="2:54" hidden="1" x14ac:dyDescent="0.15">
      <c r="B76" s="48" t="s">
        <v>87</v>
      </c>
      <c r="C76" s="308">
        <f>+C21/$C$66</f>
        <v>2777.7777777777778</v>
      </c>
      <c r="D76" s="308">
        <f>+D21/$D$66</f>
        <v>2755.1020408163267</v>
      </c>
      <c r="E76" s="308">
        <f>+E21/$E$66</f>
        <v>2812.5</v>
      </c>
      <c r="F76" s="308">
        <f>+F21/$F$66</f>
        <v>2812.5000000000005</v>
      </c>
      <c r="G76" s="308">
        <f>+G21/$G$66</f>
        <v>2556.818181818182</v>
      </c>
      <c r="H76" s="308">
        <f>+H21/$H$66</f>
        <v>2556.818181818182</v>
      </c>
      <c r="I76" s="308">
        <f>+I21/$I$66</f>
        <v>2666.6666666666665</v>
      </c>
      <c r="J76" s="308">
        <f>+J21/$J$66</f>
        <v>2666.6666666666665</v>
      </c>
      <c r="K76" s="308">
        <f>+K21/$K$66</f>
        <v>2666.6666666666665</v>
      </c>
      <c r="L76" s="308">
        <f>+L21/$L$66</f>
        <v>2597.4025974025976</v>
      </c>
      <c r="M76" s="308">
        <f>+M21/$M$66</f>
        <v>2547.528517110266</v>
      </c>
      <c r="N76" s="308">
        <f>+N21/$N$66</f>
        <v>2551.7241379310344</v>
      </c>
      <c r="O76" s="308">
        <f>+O21/O$66</f>
        <v>2552.5525525525527</v>
      </c>
      <c r="P76" s="308">
        <f>+P21/P$66</f>
        <v>2615.8038147138964</v>
      </c>
      <c r="Q76" s="308">
        <f>+Q21/Q$66</f>
        <v>2594.7867298578199</v>
      </c>
      <c r="R76" s="308">
        <f>+R21/R$66</f>
        <v>2472.6973006387802</v>
      </c>
      <c r="S76" s="308"/>
      <c r="T76" s="308">
        <f t="shared" ref="T76:AK76" si="31">+T21/T$66</f>
        <v>2454.5454545454545</v>
      </c>
      <c r="U76" s="308">
        <f t="shared" si="31"/>
        <v>2380.9523809523807</v>
      </c>
      <c r="V76" s="308">
        <f t="shared" si="31"/>
        <v>2374.1007194244603</v>
      </c>
      <c r="W76" s="308">
        <f t="shared" si="31"/>
        <v>2384.2302878598248</v>
      </c>
      <c r="X76" s="308">
        <f t="shared" si="31"/>
        <v>2354.6511627906975</v>
      </c>
      <c r="Y76" s="308">
        <f t="shared" si="31"/>
        <v>2333.3333333333335</v>
      </c>
      <c r="Z76" s="308">
        <f t="shared" si="31"/>
        <v>2239.63133640553</v>
      </c>
      <c r="AA76" s="309">
        <f t="shared" si="31"/>
        <v>2259.4142259414225</v>
      </c>
      <c r="AB76" s="309">
        <f t="shared" si="31"/>
        <v>1970.8029197080291</v>
      </c>
      <c r="AC76" s="309">
        <f t="shared" si="31"/>
        <v>2100</v>
      </c>
      <c r="AD76" s="309">
        <f t="shared" si="31"/>
        <v>2086.9565217391305</v>
      </c>
      <c r="AE76" s="309">
        <f t="shared" si="31"/>
        <v>2100</v>
      </c>
      <c r="AF76" s="309">
        <f t="shared" si="31"/>
        <v>2100</v>
      </c>
      <c r="AG76" s="309">
        <f t="shared" si="31"/>
        <v>1968.75</v>
      </c>
      <c r="AH76" s="309">
        <f t="shared" si="31"/>
        <v>1937.888198757764</v>
      </c>
      <c r="AI76" s="309">
        <f t="shared" si="31"/>
        <v>1912.0879120879122</v>
      </c>
      <c r="AJ76" s="309">
        <f t="shared" si="31"/>
        <v>1900.5847953216373</v>
      </c>
      <c r="AK76" s="309">
        <f t="shared" si="31"/>
        <v>1864.406779661017</v>
      </c>
      <c r="AM76" s="309">
        <f>+AM21/AM$66</f>
        <v>1827.5607958732501</v>
      </c>
      <c r="AO76" s="309">
        <f>+AO21/AO$66</f>
        <v>1693.9252336448599</v>
      </c>
      <c r="AQ76" s="309">
        <f t="shared" ref="AQ76:AY76" si="32">+AQ21/AQ$66</f>
        <v>1527.0935960591132</v>
      </c>
      <c r="AR76" s="309">
        <f t="shared" si="32"/>
        <v>1585.9766277128547</v>
      </c>
      <c r="AS76" s="309">
        <f t="shared" si="32"/>
        <v>1528.9871082244874</v>
      </c>
      <c r="AT76" s="309">
        <f t="shared" si="32"/>
        <v>1526.9461077844312</v>
      </c>
      <c r="AU76" s="309">
        <f t="shared" si="32"/>
        <v>1525.3486143032353</v>
      </c>
      <c r="AV76" s="309">
        <f t="shared" si="32"/>
        <v>1529.7478991596638</v>
      </c>
      <c r="AW76" s="347">
        <f t="shared" si="32"/>
        <v>1587.5486381322958</v>
      </c>
      <c r="AX76" s="347">
        <f t="shared" si="32"/>
        <v>1421.6027874564459</v>
      </c>
      <c r="AY76" s="347">
        <f t="shared" si="32"/>
        <v>1392.2155688622754</v>
      </c>
      <c r="AZ76" s="347">
        <f>+AZ21/AZ$66</f>
        <v>1390</v>
      </c>
      <c r="BA76" s="347"/>
      <c r="BB76" s="305"/>
    </row>
    <row r="77" spans="2:54" hidden="1" x14ac:dyDescent="0.15">
      <c r="B77" s="48" t="s">
        <v>50</v>
      </c>
      <c r="C77" s="308" t="e">
        <f>+#REF!/$C$66</f>
        <v>#REF!</v>
      </c>
      <c r="D77" s="308" t="e">
        <f>+#REF!/$D$66</f>
        <v>#REF!</v>
      </c>
      <c r="E77" s="308" t="e">
        <f>+#REF!/$E$66</f>
        <v>#REF!</v>
      </c>
      <c r="F77" s="308" t="e">
        <f>+#REF!/$F$66</f>
        <v>#REF!</v>
      </c>
      <c r="G77" s="308" t="e">
        <f>+#REF!/$G$66</f>
        <v>#REF!</v>
      </c>
      <c r="H77" s="308" t="e">
        <f>+#REF!/$H$66</f>
        <v>#REF!</v>
      </c>
      <c r="I77" s="308" t="e">
        <f>+#REF!/$I$66</f>
        <v>#REF!</v>
      </c>
      <c r="J77" s="308" t="e">
        <f>+#REF!/$J$66</f>
        <v>#REF!</v>
      </c>
      <c r="K77" s="308" t="e">
        <f>+#REF!/$K$66</f>
        <v>#REF!</v>
      </c>
      <c r="L77" s="308" t="e">
        <f>+#REF!/$L$66</f>
        <v>#REF!</v>
      </c>
      <c r="M77" s="308" t="e">
        <f>+#REF!/$L$66</f>
        <v>#REF!</v>
      </c>
      <c r="N77" s="308" t="e">
        <f>+#REF!/$L$66</f>
        <v>#REF!</v>
      </c>
      <c r="O77" s="307">
        <v>0</v>
      </c>
      <c r="P77" s="307">
        <v>0</v>
      </c>
      <c r="Q77" s="307">
        <v>0</v>
      </c>
      <c r="R77" s="307">
        <v>0</v>
      </c>
      <c r="S77" s="307"/>
      <c r="T77" s="307">
        <v>0</v>
      </c>
      <c r="U77" s="307">
        <v>0</v>
      </c>
      <c r="V77" s="307">
        <v>0</v>
      </c>
      <c r="W77" s="307"/>
      <c r="X77" s="307"/>
      <c r="Y77" s="307"/>
      <c r="Z77" s="307"/>
      <c r="AA77" s="307"/>
      <c r="AB77" s="307"/>
      <c r="AC77" s="307"/>
      <c r="AD77" s="307"/>
      <c r="AE77" s="307"/>
      <c r="AF77" s="307"/>
      <c r="AG77" s="307"/>
      <c r="AH77" s="307"/>
      <c r="AI77" s="307"/>
      <c r="AJ77" s="307"/>
      <c r="AK77" s="307"/>
      <c r="AM77" s="307"/>
      <c r="AO77" s="307"/>
      <c r="AQ77" s="307"/>
      <c r="AR77" s="307"/>
      <c r="AS77" s="307"/>
      <c r="AT77" s="307"/>
      <c r="AU77" s="307"/>
      <c r="AV77" s="307"/>
      <c r="AW77" s="346"/>
      <c r="AX77" s="346"/>
      <c r="AY77" s="346"/>
      <c r="AZ77" s="346"/>
      <c r="BA77" s="346"/>
      <c r="BB77" s="305"/>
    </row>
    <row r="78" spans="2:54" hidden="1" x14ac:dyDescent="0.15">
      <c r="B78" s="48" t="s">
        <v>88</v>
      </c>
      <c r="C78" s="306" t="e">
        <f>+#REF!/$C$66</f>
        <v>#REF!</v>
      </c>
      <c r="D78" s="306" t="e">
        <f>+#REF!/$D$66</f>
        <v>#REF!</v>
      </c>
      <c r="E78" s="306" t="e">
        <f>+#REF!/$E$66</f>
        <v>#REF!</v>
      </c>
      <c r="F78" s="306" t="e">
        <f>+#REF!/$F$66</f>
        <v>#REF!</v>
      </c>
      <c r="G78" s="306" t="e">
        <f>+#REF!/$G$66</f>
        <v>#REF!</v>
      </c>
      <c r="H78" s="306" t="e">
        <f>+#REF!/$H$66</f>
        <v>#REF!</v>
      </c>
      <c r="I78" s="306" t="e">
        <f>+#REF!/$I$66</f>
        <v>#REF!</v>
      </c>
      <c r="J78" s="306" t="e">
        <f>+#REF!/$J$66</f>
        <v>#REF!</v>
      </c>
      <c r="K78" s="306" t="e">
        <f>+#REF!/$K$66</f>
        <v>#REF!</v>
      </c>
      <c r="L78" s="306" t="e">
        <f>+#REF!/$L$66</f>
        <v>#REF!</v>
      </c>
      <c r="M78" s="306" t="e">
        <f>+#REF!/$L$66</f>
        <v>#REF!</v>
      </c>
      <c r="N78" s="306" t="e">
        <f>+#REF!/$L$66</f>
        <v>#REF!</v>
      </c>
      <c r="O78" s="307">
        <v>0</v>
      </c>
      <c r="P78" s="307">
        <v>0</v>
      </c>
      <c r="Q78" s="307">
        <v>0</v>
      </c>
      <c r="R78" s="307">
        <v>0</v>
      </c>
      <c r="S78" s="307"/>
      <c r="T78" s="307">
        <v>0</v>
      </c>
      <c r="U78" s="307">
        <v>0</v>
      </c>
      <c r="V78" s="307">
        <v>0</v>
      </c>
      <c r="W78" s="307"/>
      <c r="X78" s="307"/>
      <c r="Y78" s="307"/>
      <c r="Z78" s="307"/>
      <c r="AA78" s="307"/>
      <c r="AB78" s="307"/>
      <c r="AC78" s="307"/>
      <c r="AD78" s="307"/>
      <c r="AE78" s="307"/>
      <c r="AF78" s="307"/>
      <c r="AG78" s="307"/>
      <c r="AH78" s="307"/>
      <c r="AI78" s="307"/>
      <c r="AJ78" s="307"/>
      <c r="AK78" s="307"/>
      <c r="AM78" s="307"/>
      <c r="AO78" s="307"/>
      <c r="AQ78" s="307"/>
      <c r="AR78" s="307"/>
      <c r="AS78" s="307"/>
      <c r="AT78" s="307"/>
      <c r="AU78" s="307"/>
      <c r="AV78" s="307"/>
      <c r="AW78" s="346"/>
      <c r="AX78" s="346"/>
      <c r="AY78" s="346"/>
      <c r="AZ78" s="346"/>
      <c r="BA78" s="346"/>
      <c r="BB78" s="305"/>
    </row>
    <row r="79" spans="2:54" hidden="1" x14ac:dyDescent="0.15">
      <c r="B79" s="48" t="s">
        <v>89</v>
      </c>
      <c r="C79" s="306" t="e">
        <f>+#REF!/$C$66</f>
        <v>#REF!</v>
      </c>
      <c r="D79" s="306" t="e">
        <f>+#REF!/$D$66</f>
        <v>#REF!</v>
      </c>
      <c r="E79" s="306" t="e">
        <f>+#REF!/$E$66</f>
        <v>#REF!</v>
      </c>
      <c r="F79" s="306" t="e">
        <f>+#REF!/$F$66</f>
        <v>#REF!</v>
      </c>
      <c r="G79" s="306" t="e">
        <f>+#REF!/$G$66</f>
        <v>#REF!</v>
      </c>
      <c r="H79" s="306" t="e">
        <f>+#REF!/$H$66</f>
        <v>#REF!</v>
      </c>
      <c r="I79" s="306" t="e">
        <f>+#REF!/$I$66</f>
        <v>#REF!</v>
      </c>
      <c r="J79" s="306" t="e">
        <f>+#REF!/$J$66</f>
        <v>#REF!</v>
      </c>
      <c r="K79" s="306" t="e">
        <f>+#REF!/$K$66</f>
        <v>#REF!</v>
      </c>
      <c r="L79" s="306" t="e">
        <f>+#REF!/$L$66</f>
        <v>#REF!</v>
      </c>
      <c r="M79" s="306" t="e">
        <f>+#REF!/$L$66</f>
        <v>#REF!</v>
      </c>
      <c r="N79" s="306" t="e">
        <f>+#REF!/$L$66</f>
        <v>#REF!</v>
      </c>
      <c r="O79" s="307">
        <v>0</v>
      </c>
      <c r="P79" s="307">
        <v>0</v>
      </c>
      <c r="Q79" s="307">
        <v>0</v>
      </c>
      <c r="R79" s="307">
        <v>0</v>
      </c>
      <c r="S79" s="307"/>
      <c r="T79" s="307">
        <v>0</v>
      </c>
      <c r="U79" s="307">
        <v>0</v>
      </c>
      <c r="V79" s="307">
        <v>0</v>
      </c>
      <c r="W79" s="307"/>
      <c r="X79" s="307"/>
      <c r="Y79" s="307"/>
      <c r="Z79" s="307"/>
      <c r="AA79" s="307"/>
      <c r="AB79" s="307"/>
      <c r="AC79" s="307"/>
      <c r="AD79" s="307"/>
      <c r="AE79" s="307"/>
      <c r="AF79" s="307"/>
      <c r="AG79" s="307"/>
      <c r="AH79" s="307"/>
      <c r="AI79" s="307"/>
      <c r="AJ79" s="307"/>
      <c r="AK79" s="307"/>
      <c r="AM79" s="307"/>
      <c r="AO79" s="307"/>
      <c r="AQ79" s="307"/>
      <c r="AR79" s="307"/>
      <c r="AS79" s="307"/>
      <c r="AT79" s="307"/>
      <c r="AU79" s="307"/>
      <c r="AV79" s="307"/>
      <c r="AW79" s="346"/>
      <c r="AX79" s="346"/>
      <c r="AY79" s="346"/>
      <c r="AZ79" s="346"/>
      <c r="BA79" s="346"/>
      <c r="BB79" s="305"/>
    </row>
    <row r="80" spans="2:54" hidden="1" x14ac:dyDescent="0.15">
      <c r="B80" s="48" t="s">
        <v>90</v>
      </c>
      <c r="C80" s="306" t="e">
        <f>+#REF!/$C$66</f>
        <v>#REF!</v>
      </c>
      <c r="D80" s="306" t="e">
        <f>+#REF!/$D$66</f>
        <v>#REF!</v>
      </c>
      <c r="E80" s="306" t="e">
        <f>+#REF!/$E$66</f>
        <v>#REF!</v>
      </c>
      <c r="F80" s="306" t="e">
        <f>+#REF!/$F$66</f>
        <v>#REF!</v>
      </c>
      <c r="G80" s="306" t="e">
        <f>+#REF!/$G$66</f>
        <v>#REF!</v>
      </c>
      <c r="H80" s="306" t="e">
        <f>+#REF!/$H$66</f>
        <v>#REF!</v>
      </c>
      <c r="I80" s="306" t="e">
        <f>+#REF!/$I$66</f>
        <v>#REF!</v>
      </c>
      <c r="J80" s="306" t="e">
        <f>+#REF!/$J$66</f>
        <v>#REF!</v>
      </c>
      <c r="K80" s="306" t="e">
        <f>+#REF!/$K$66</f>
        <v>#REF!</v>
      </c>
      <c r="L80" s="306" t="e">
        <f>+#REF!/$L$66</f>
        <v>#REF!</v>
      </c>
      <c r="M80" s="306" t="e">
        <f>+#REF!/$L$66</f>
        <v>#REF!</v>
      </c>
      <c r="N80" s="306" t="e">
        <f>+#REF!/$L$66</f>
        <v>#REF!</v>
      </c>
      <c r="O80" s="307">
        <v>0</v>
      </c>
      <c r="P80" s="307">
        <v>0</v>
      </c>
      <c r="Q80" s="307">
        <v>0</v>
      </c>
      <c r="R80" s="307">
        <v>0</v>
      </c>
      <c r="S80" s="307"/>
      <c r="T80" s="307">
        <v>0</v>
      </c>
      <c r="U80" s="307">
        <v>0</v>
      </c>
      <c r="V80" s="307">
        <v>0</v>
      </c>
      <c r="W80" s="307"/>
      <c r="X80" s="307"/>
      <c r="Y80" s="307"/>
      <c r="Z80" s="307"/>
      <c r="AA80" s="307"/>
      <c r="AB80" s="307"/>
      <c r="AC80" s="307"/>
      <c r="AD80" s="307"/>
      <c r="AE80" s="307"/>
      <c r="AF80" s="307"/>
      <c r="AG80" s="307"/>
      <c r="AH80" s="307"/>
      <c r="AI80" s="307"/>
      <c r="AJ80" s="307"/>
      <c r="AK80" s="307"/>
      <c r="AM80" s="307"/>
      <c r="AO80" s="307"/>
      <c r="AQ80" s="307"/>
      <c r="AR80" s="307"/>
      <c r="AS80" s="307"/>
      <c r="AT80" s="307"/>
      <c r="AU80" s="307"/>
      <c r="AV80" s="307"/>
      <c r="AW80" s="346"/>
      <c r="AX80" s="346"/>
      <c r="AY80" s="346"/>
      <c r="AZ80" s="346"/>
      <c r="BA80" s="346"/>
      <c r="BB80" s="305"/>
    </row>
    <row r="81" spans="2:54" hidden="1" x14ac:dyDescent="0.15">
      <c r="B81" s="48" t="s">
        <v>51</v>
      </c>
      <c r="C81" s="306" t="e">
        <f>+#REF!/$C$66</f>
        <v>#REF!</v>
      </c>
      <c r="D81" s="306" t="e">
        <f>+#REF!/$D$66</f>
        <v>#REF!</v>
      </c>
      <c r="E81" s="306" t="e">
        <f>+#REF!/$E$66</f>
        <v>#REF!</v>
      </c>
      <c r="F81" s="306" t="e">
        <f>+#REF!/$F$66</f>
        <v>#REF!</v>
      </c>
      <c r="G81" s="306" t="e">
        <f>+#REF!/$G$66</f>
        <v>#REF!</v>
      </c>
      <c r="H81" s="306" t="e">
        <f>+#REF!/$H$66</f>
        <v>#REF!</v>
      </c>
      <c r="I81" s="306" t="e">
        <f>+#REF!/$I$66</f>
        <v>#REF!</v>
      </c>
      <c r="J81" s="306" t="e">
        <f>+#REF!/$J$66</f>
        <v>#REF!</v>
      </c>
      <c r="K81" s="306" t="e">
        <f>+#REF!/$K$66</f>
        <v>#REF!</v>
      </c>
      <c r="L81" s="306" t="e">
        <f>+#REF!/$L$66</f>
        <v>#REF!</v>
      </c>
      <c r="M81" s="306" t="e">
        <f>+#REF!/$L$66</f>
        <v>#REF!</v>
      </c>
      <c r="N81" s="306" t="e">
        <f>+#REF!/$L$66</f>
        <v>#REF!</v>
      </c>
      <c r="O81" s="307">
        <v>0</v>
      </c>
      <c r="P81" s="307">
        <v>0</v>
      </c>
      <c r="Q81" s="307">
        <v>0</v>
      </c>
      <c r="R81" s="307">
        <v>0</v>
      </c>
      <c r="S81" s="307"/>
      <c r="T81" s="307">
        <v>0</v>
      </c>
      <c r="U81" s="307">
        <v>0</v>
      </c>
      <c r="V81" s="307">
        <v>0</v>
      </c>
      <c r="W81" s="307"/>
      <c r="X81" s="307"/>
      <c r="Y81" s="307"/>
      <c r="Z81" s="307"/>
      <c r="AA81" s="307"/>
      <c r="AB81" s="307"/>
      <c r="AC81" s="307"/>
      <c r="AD81" s="307"/>
      <c r="AE81" s="307"/>
      <c r="AF81" s="307"/>
      <c r="AG81" s="307"/>
      <c r="AH81" s="307"/>
      <c r="AI81" s="307"/>
      <c r="AJ81" s="307"/>
      <c r="AK81" s="307"/>
      <c r="AM81" s="307"/>
      <c r="AO81" s="307"/>
      <c r="AQ81" s="307"/>
      <c r="AR81" s="307"/>
      <c r="AS81" s="307"/>
      <c r="AT81" s="307"/>
      <c r="AU81" s="307"/>
      <c r="AV81" s="307"/>
      <c r="AW81" s="346"/>
      <c r="AX81" s="346"/>
      <c r="AY81" s="346"/>
      <c r="AZ81" s="346"/>
      <c r="BA81" s="346"/>
      <c r="BB81" s="305"/>
    </row>
    <row r="82" spans="2:54" hidden="1" x14ac:dyDescent="0.15">
      <c r="B82" s="48" t="s">
        <v>52</v>
      </c>
      <c r="C82" s="306" t="e">
        <f>+#REF!/$C$66</f>
        <v>#REF!</v>
      </c>
      <c r="D82" s="306" t="e">
        <f>+#REF!/$D$66</f>
        <v>#REF!</v>
      </c>
      <c r="E82" s="306" t="e">
        <f>+#REF!/$E$66</f>
        <v>#REF!</v>
      </c>
      <c r="F82" s="306" t="e">
        <f>+#REF!/$F$66</f>
        <v>#REF!</v>
      </c>
      <c r="G82" s="306" t="e">
        <f>+#REF!/$G$66</f>
        <v>#REF!</v>
      </c>
      <c r="H82" s="306" t="e">
        <f>+#REF!/$H$66</f>
        <v>#REF!</v>
      </c>
      <c r="I82" s="306" t="e">
        <f>+#REF!/$I$66</f>
        <v>#REF!</v>
      </c>
      <c r="J82" s="306" t="e">
        <f>+#REF!/$J$66</f>
        <v>#REF!</v>
      </c>
      <c r="K82" s="306" t="e">
        <f>+#REF!/$K$66</f>
        <v>#REF!</v>
      </c>
      <c r="L82" s="306" t="e">
        <f>+#REF!/$L$66</f>
        <v>#REF!</v>
      </c>
      <c r="M82" s="306" t="e">
        <f>+#REF!/$L$66</f>
        <v>#REF!</v>
      </c>
      <c r="N82" s="306" t="e">
        <f>+#REF!/$L$66</f>
        <v>#REF!</v>
      </c>
      <c r="O82" s="307">
        <v>0</v>
      </c>
      <c r="P82" s="307">
        <v>0</v>
      </c>
      <c r="Q82" s="307">
        <v>0</v>
      </c>
      <c r="R82" s="307">
        <v>0</v>
      </c>
      <c r="S82" s="307"/>
      <c r="T82" s="307">
        <v>0</v>
      </c>
      <c r="U82" s="307">
        <v>0</v>
      </c>
      <c r="V82" s="307">
        <v>0</v>
      </c>
      <c r="W82" s="307"/>
      <c r="X82" s="307"/>
      <c r="Y82" s="307"/>
      <c r="Z82" s="307"/>
      <c r="AA82" s="307"/>
      <c r="AB82" s="307"/>
      <c r="AC82" s="307"/>
      <c r="AD82" s="307"/>
      <c r="AE82" s="307"/>
      <c r="AF82" s="307"/>
      <c r="AG82" s="307"/>
      <c r="AH82" s="307"/>
      <c r="AI82" s="307"/>
      <c r="AJ82" s="307"/>
      <c r="AK82" s="307"/>
      <c r="AM82" s="307"/>
      <c r="AO82" s="307"/>
      <c r="AQ82" s="307"/>
      <c r="AR82" s="307"/>
      <c r="AS82" s="307"/>
      <c r="AT82" s="307"/>
      <c r="AU82" s="307"/>
      <c r="AV82" s="307"/>
      <c r="AW82" s="346"/>
      <c r="AX82" s="346"/>
      <c r="AY82" s="346"/>
      <c r="AZ82" s="346"/>
      <c r="BA82" s="346"/>
      <c r="BB82" s="305"/>
    </row>
    <row r="83" spans="2:54" hidden="1" x14ac:dyDescent="0.15">
      <c r="B83" s="48" t="s">
        <v>53</v>
      </c>
      <c r="C83" s="306" t="e">
        <f>+#REF!/$C$66</f>
        <v>#REF!</v>
      </c>
      <c r="D83" s="306" t="e">
        <f>+#REF!/$D$66</f>
        <v>#REF!</v>
      </c>
      <c r="E83" s="306" t="e">
        <f>+#REF!/$E$66</f>
        <v>#REF!</v>
      </c>
      <c r="F83" s="306" t="e">
        <f>+#REF!/$F$66</f>
        <v>#REF!</v>
      </c>
      <c r="G83" s="306" t="e">
        <f>+#REF!/$G$66</f>
        <v>#REF!</v>
      </c>
      <c r="H83" s="306" t="e">
        <f>+#REF!/$H$66</f>
        <v>#REF!</v>
      </c>
      <c r="I83" s="306" t="e">
        <f>+#REF!/$I$66</f>
        <v>#REF!</v>
      </c>
      <c r="J83" s="306" t="e">
        <f>+#REF!/$J$66</f>
        <v>#REF!</v>
      </c>
      <c r="K83" s="306" t="e">
        <f>+#REF!/$K$66</f>
        <v>#REF!</v>
      </c>
      <c r="L83" s="306" t="e">
        <f>+#REF!/$L$66</f>
        <v>#REF!</v>
      </c>
      <c r="M83" s="306" t="e">
        <f>+#REF!/$L$66</f>
        <v>#REF!</v>
      </c>
      <c r="N83" s="306" t="e">
        <f>+#REF!/$L$66</f>
        <v>#REF!</v>
      </c>
      <c r="O83" s="307">
        <v>0</v>
      </c>
      <c r="P83" s="307">
        <v>0</v>
      </c>
      <c r="Q83" s="307">
        <v>0</v>
      </c>
      <c r="R83" s="307">
        <v>0</v>
      </c>
      <c r="S83" s="307"/>
      <c r="T83" s="307">
        <v>0</v>
      </c>
      <c r="U83" s="307">
        <v>0</v>
      </c>
      <c r="V83" s="307">
        <v>0</v>
      </c>
      <c r="W83" s="307"/>
      <c r="X83" s="307"/>
      <c r="Y83" s="307"/>
      <c r="Z83" s="307"/>
      <c r="AA83" s="307"/>
      <c r="AB83" s="307"/>
      <c r="AC83" s="307"/>
      <c r="AD83" s="307"/>
      <c r="AE83" s="307"/>
      <c r="AF83" s="307"/>
      <c r="AG83" s="307"/>
      <c r="AH83" s="307"/>
      <c r="AI83" s="307"/>
      <c r="AJ83" s="307"/>
      <c r="AK83" s="307"/>
      <c r="AM83" s="307"/>
      <c r="AO83" s="307"/>
      <c r="AQ83" s="307"/>
      <c r="AR83" s="307"/>
      <c r="AS83" s="307"/>
      <c r="AT83" s="307"/>
      <c r="AU83" s="307"/>
      <c r="AV83" s="307"/>
      <c r="AW83" s="346"/>
      <c r="AX83" s="346"/>
      <c r="AY83" s="346"/>
      <c r="AZ83" s="346"/>
      <c r="BA83" s="346"/>
      <c r="BB83" s="305"/>
    </row>
    <row r="84" spans="2:54" hidden="1" x14ac:dyDescent="0.15">
      <c r="B84" s="48" t="s">
        <v>54</v>
      </c>
      <c r="C84" s="306">
        <f>+C23/$C$66</f>
        <v>0</v>
      </c>
      <c r="D84" s="306">
        <f>+D23/$D$66</f>
        <v>15.714285714285714</v>
      </c>
      <c r="E84" s="306">
        <f>+E23/$E$66</f>
        <v>15.75</v>
      </c>
      <c r="F84" s="306">
        <f>+F23/$F$66</f>
        <v>15.909090909090908</v>
      </c>
      <c r="G84" s="306">
        <f>+G23/$G$66</f>
        <v>14.46280991735537</v>
      </c>
      <c r="H84" s="306">
        <f>+H23/$H$66</f>
        <v>4.6487603305785115</v>
      </c>
      <c r="I84" s="306">
        <f>+I23/$I$66</f>
        <v>5.2380952380952381</v>
      </c>
      <c r="J84" s="306">
        <f>+J23/$J$66</f>
        <v>5.2380952380952381</v>
      </c>
      <c r="K84" s="306">
        <f>+K23/$K$66</f>
        <v>5.2380952380952381</v>
      </c>
      <c r="L84" s="306">
        <f>+L23/$L$66</f>
        <v>5.1948051948051948</v>
      </c>
      <c r="M84" s="306">
        <f>+M23/$M$66</f>
        <v>5.1330798479087454</v>
      </c>
      <c r="N84" s="306">
        <f>+N23/$N$66</f>
        <v>5.1724137931034484</v>
      </c>
      <c r="O84" s="307">
        <f>+O23/O$66</f>
        <v>5.1051051051051051</v>
      </c>
      <c r="P84" s="307">
        <f>+P23/P$66</f>
        <v>5.177111716621253</v>
      </c>
      <c r="Q84" s="307">
        <f>+Q23/Q$66</f>
        <v>5.3317535545023693</v>
      </c>
      <c r="R84" s="307">
        <f>+R23/R$66</f>
        <v>5.1514527096641256</v>
      </c>
      <c r="S84" s="307"/>
      <c r="T84" s="307">
        <f t="shared" ref="T84:AK84" si="33">+T23/T$66</f>
        <v>5.0909090909090908</v>
      </c>
      <c r="U84" s="307">
        <f t="shared" si="33"/>
        <v>4.9206349206349209</v>
      </c>
      <c r="V84" s="307">
        <f t="shared" si="33"/>
        <v>4.8920863309352516</v>
      </c>
      <c r="W84" s="307">
        <f t="shared" si="33"/>
        <v>4.8811013767209008</v>
      </c>
      <c r="X84" s="307">
        <f t="shared" si="33"/>
        <v>4.8255813953488369</v>
      </c>
      <c r="Y84" s="307">
        <f t="shared" si="33"/>
        <v>4.7619047619047619</v>
      </c>
      <c r="Z84" s="307">
        <f t="shared" si="33"/>
        <v>4.5622119815668203</v>
      </c>
      <c r="AA84" s="307">
        <f t="shared" si="33"/>
        <v>4.6025104602510458</v>
      </c>
      <c r="AB84" s="307">
        <f t="shared" si="33"/>
        <v>4.0145985401459852</v>
      </c>
      <c r="AC84" s="307">
        <f t="shared" si="33"/>
        <v>4.2666666666666666</v>
      </c>
      <c r="AD84" s="307">
        <f t="shared" si="33"/>
        <v>4.3478260869565215</v>
      </c>
      <c r="AE84" s="307">
        <f t="shared" si="33"/>
        <v>4.5</v>
      </c>
      <c r="AF84" s="307">
        <f t="shared" si="33"/>
        <v>4.4000000000000004</v>
      </c>
      <c r="AG84" s="307">
        <f t="shared" si="33"/>
        <v>4.0625</v>
      </c>
      <c r="AH84" s="307">
        <f t="shared" si="33"/>
        <v>3.9751552795031055</v>
      </c>
      <c r="AI84" s="307">
        <f t="shared" si="33"/>
        <v>4.395604395604396</v>
      </c>
      <c r="AJ84" s="307">
        <f t="shared" si="33"/>
        <v>4.4834307992202733</v>
      </c>
      <c r="AK84" s="307">
        <f t="shared" si="33"/>
        <v>4.406779661016949</v>
      </c>
      <c r="AM84" s="307">
        <f>+AM23/AM$66</f>
        <v>4.4215180545320569</v>
      </c>
      <c r="AO84" s="307">
        <f>+AO23/AO$66</f>
        <v>4.1471962616822431</v>
      </c>
      <c r="AQ84" s="307">
        <f t="shared" ref="AQ84:AY84" si="34">+AQ23/AQ$66</f>
        <v>4.1379310344827589</v>
      </c>
      <c r="AR84" s="307">
        <f t="shared" si="34"/>
        <v>4.1736227045075127</v>
      </c>
      <c r="AS84" s="307">
        <f t="shared" si="34"/>
        <v>4.5723298690923668</v>
      </c>
      <c r="AT84" s="307">
        <f t="shared" si="34"/>
        <v>4.5808383233532934</v>
      </c>
      <c r="AU84" s="307">
        <f t="shared" si="34"/>
        <v>4.5863522524658089</v>
      </c>
      <c r="AV84" s="307">
        <f t="shared" si="34"/>
        <v>4.6008403361344534</v>
      </c>
      <c r="AW84" s="346">
        <f t="shared" si="34"/>
        <v>4.6692607003891053</v>
      </c>
      <c r="AX84" s="346">
        <f t="shared" si="34"/>
        <v>4.8780487804878039</v>
      </c>
      <c r="AY84" s="346">
        <f t="shared" si="34"/>
        <v>4.9401197604790417</v>
      </c>
      <c r="AZ84" s="346">
        <f>+AZ23/AZ$66</f>
        <v>5</v>
      </c>
      <c r="BA84" s="346"/>
      <c r="BB84" s="305"/>
    </row>
    <row r="85" spans="2:54" hidden="1" x14ac:dyDescent="0.15">
      <c r="B85" s="48" t="s">
        <v>55</v>
      </c>
      <c r="C85" s="306">
        <f>+C25/$C$66</f>
        <v>0</v>
      </c>
      <c r="D85" s="306">
        <f>+D25/$D$66</f>
        <v>31.428571428571427</v>
      </c>
      <c r="E85" s="306">
        <f>+E25/$E$66</f>
        <v>31.5</v>
      </c>
      <c r="F85" s="306">
        <f>+F25/$F$66</f>
        <v>31.25</v>
      </c>
      <c r="G85" s="306">
        <f>+G25/$G$66</f>
        <v>28.409090909090907</v>
      </c>
      <c r="H85" s="306">
        <f>+H25/$H$66</f>
        <v>9.2975206611570229</v>
      </c>
      <c r="I85" s="306">
        <f>+I25/$I$66</f>
        <v>10.476190476190476</v>
      </c>
      <c r="J85" s="306">
        <f>+J25/$J$66</f>
        <v>10.476190476190476</v>
      </c>
      <c r="K85" s="306">
        <f>+K25/$K$66</f>
        <v>10.476190476190476</v>
      </c>
      <c r="L85" s="306">
        <f>+L25/$L$66</f>
        <v>10.38961038961039</v>
      </c>
      <c r="M85" s="306">
        <f>+M25/$M$66</f>
        <v>10.266159695817491</v>
      </c>
      <c r="N85" s="306">
        <f>+N25/$N$66</f>
        <v>10.344827586206897</v>
      </c>
      <c r="O85" s="307">
        <f>+O25/O$66</f>
        <v>10.51051051051051</v>
      </c>
      <c r="P85" s="307">
        <f>+P25/P$66</f>
        <v>10.626702997275205</v>
      </c>
      <c r="Q85" s="307">
        <f>+Q25/Q$66</f>
        <v>10.663507109004739</v>
      </c>
      <c r="R85" s="307">
        <f>+R25/R$66</f>
        <v>10.302905419328251</v>
      </c>
      <c r="S85" s="307"/>
      <c r="T85" s="307">
        <f t="shared" ref="T85:AK85" si="35">+T25/T$66</f>
        <v>10.181818181818182</v>
      </c>
      <c r="U85" s="307">
        <f t="shared" si="35"/>
        <v>9.8412698412698418</v>
      </c>
      <c r="V85" s="307">
        <f t="shared" si="35"/>
        <v>9.7841726618705032</v>
      </c>
      <c r="W85" s="307">
        <f t="shared" si="35"/>
        <v>9.7622027534418017</v>
      </c>
      <c r="X85" s="307">
        <f t="shared" si="35"/>
        <v>9.6511627906976738</v>
      </c>
      <c r="Y85" s="307">
        <f t="shared" si="35"/>
        <v>9.5238095238095237</v>
      </c>
      <c r="Z85" s="307">
        <f t="shared" si="35"/>
        <v>9.1244239631336406</v>
      </c>
      <c r="AA85" s="307">
        <f t="shared" si="35"/>
        <v>9.2050209205020916</v>
      </c>
      <c r="AB85" s="307">
        <f t="shared" si="35"/>
        <v>8.0291970802919703</v>
      </c>
      <c r="AC85" s="307">
        <f t="shared" si="35"/>
        <v>8.5333333333333332</v>
      </c>
      <c r="AD85" s="307">
        <f t="shared" si="35"/>
        <v>8.695652173913043</v>
      </c>
      <c r="AE85" s="307">
        <f t="shared" si="35"/>
        <v>9</v>
      </c>
      <c r="AF85" s="307">
        <f t="shared" si="35"/>
        <v>8.8000000000000007</v>
      </c>
      <c r="AG85" s="307">
        <f t="shared" si="35"/>
        <v>8.125</v>
      </c>
      <c r="AH85" s="307">
        <f t="shared" si="35"/>
        <v>7.9503105590062111</v>
      </c>
      <c r="AI85" s="307">
        <f t="shared" si="35"/>
        <v>8.791208791208792</v>
      </c>
      <c r="AJ85" s="307">
        <f t="shared" si="35"/>
        <v>8.9668615984405466</v>
      </c>
      <c r="AK85" s="307">
        <f t="shared" si="35"/>
        <v>9.3220338983050848</v>
      </c>
      <c r="AM85" s="307">
        <f>+AM25/AM$66</f>
        <v>9.5799557848194556</v>
      </c>
      <c r="AO85" s="307">
        <f>+AO25/AO$66</f>
        <v>8.9953271028037385</v>
      </c>
      <c r="AQ85" s="307">
        <f t="shared" ref="AQ85:AY85" si="36">+AQ25/AQ$66</f>
        <v>8.8669950738916263</v>
      </c>
      <c r="AR85" s="307">
        <f t="shared" si="36"/>
        <v>9.1819699499165282</v>
      </c>
      <c r="AS85" s="307">
        <f t="shared" si="36"/>
        <v>10.095704350955947</v>
      </c>
      <c r="AT85" s="307">
        <f t="shared" si="36"/>
        <v>10.089820359281438</v>
      </c>
      <c r="AU85" s="307">
        <f t="shared" si="36"/>
        <v>10.100281364980884</v>
      </c>
      <c r="AV85" s="307">
        <f t="shared" si="36"/>
        <v>10.130252100840336</v>
      </c>
      <c r="AW85" s="346">
        <f t="shared" si="36"/>
        <v>10.311284046692608</v>
      </c>
      <c r="AX85" s="346">
        <f t="shared" si="36"/>
        <v>10.801393728222996</v>
      </c>
      <c r="AY85" s="346">
        <f t="shared" si="36"/>
        <v>10.928143712574851</v>
      </c>
      <c r="AZ85" s="346">
        <f>+AZ25/AZ$66</f>
        <v>11</v>
      </c>
      <c r="BA85" s="346"/>
      <c r="BB85" s="305"/>
    </row>
    <row r="86" spans="2:54" hidden="1" x14ac:dyDescent="0.15">
      <c r="B86" s="48" t="s">
        <v>56</v>
      </c>
      <c r="C86" s="306">
        <f>+C27/$C$66</f>
        <v>0</v>
      </c>
      <c r="D86" s="306">
        <f>+D27/$D$66</f>
        <v>47.142857142857146</v>
      </c>
      <c r="E86" s="306">
        <f>+E27/$E$66</f>
        <v>47.8125</v>
      </c>
      <c r="F86" s="306">
        <f>+F27/$F$66</f>
        <v>47.727272727272727</v>
      </c>
      <c r="G86" s="306">
        <f>+G27/$G$66</f>
        <v>43.388429752066109</v>
      </c>
      <c r="H86" s="306">
        <f>+H27/$H$66</f>
        <v>18.595041322314046</v>
      </c>
      <c r="I86" s="306">
        <f>+I27/$I$66</f>
        <v>19.047619047619047</v>
      </c>
      <c r="J86" s="306">
        <f>+J27/$J$66</f>
        <v>19.047619047619047</v>
      </c>
      <c r="K86" s="306">
        <f>+K27/$K$66</f>
        <v>19.047619047619047</v>
      </c>
      <c r="L86" s="306">
        <f>+L27/$L$66</f>
        <v>19.047619047619047</v>
      </c>
      <c r="M86" s="306">
        <f>+M27/$M$66</f>
        <v>19.011406844106464</v>
      </c>
      <c r="N86" s="306">
        <f>+N27/$N$66</f>
        <v>18.96551724137931</v>
      </c>
      <c r="O86" s="307">
        <f>+O27/O$66</f>
        <v>18.918918918918919</v>
      </c>
      <c r="P86" s="307">
        <f>+P27/P$66</f>
        <v>19.073569482288828</v>
      </c>
      <c r="Q86" s="307">
        <f>+Q27/Q$66</f>
        <v>18.957345971563981</v>
      </c>
      <c r="R86" s="307">
        <f>+R27/R$66</f>
        <v>18.545229754790849</v>
      </c>
      <c r="S86" s="307"/>
      <c r="T86" s="307">
        <f t="shared" ref="T86:AK86" si="37">+T27/T$66</f>
        <v>18.181818181818183</v>
      </c>
      <c r="U86" s="307">
        <f t="shared" si="37"/>
        <v>17.61904761904762</v>
      </c>
      <c r="V86" s="307">
        <f t="shared" si="37"/>
        <v>17.266187050359711</v>
      </c>
      <c r="W86" s="307">
        <f t="shared" si="37"/>
        <v>17.271589486858574</v>
      </c>
      <c r="X86" s="307">
        <f t="shared" si="37"/>
        <v>17.209302325581394</v>
      </c>
      <c r="Y86" s="307">
        <f t="shared" si="37"/>
        <v>16.93121693121693</v>
      </c>
      <c r="Z86" s="307">
        <f t="shared" si="37"/>
        <v>16.221198156682028</v>
      </c>
      <c r="AA86" s="307">
        <f t="shared" si="37"/>
        <v>16.736401673640167</v>
      </c>
      <c r="AB86" s="307">
        <f t="shared" si="37"/>
        <v>14.598540145985401</v>
      </c>
      <c r="AC86" s="307">
        <f t="shared" si="37"/>
        <v>15.333333333333334</v>
      </c>
      <c r="AD86" s="307">
        <f t="shared" si="37"/>
        <v>15.652173913043478</v>
      </c>
      <c r="AE86" s="307">
        <f t="shared" si="37"/>
        <v>15</v>
      </c>
      <c r="AF86" s="307">
        <f t="shared" si="37"/>
        <v>14</v>
      </c>
      <c r="AG86" s="307">
        <f t="shared" si="37"/>
        <v>13.125</v>
      </c>
      <c r="AH86" s="307">
        <f t="shared" si="37"/>
        <v>12.919254658385093</v>
      </c>
      <c r="AI86" s="307">
        <f t="shared" si="37"/>
        <v>13.626373626373626</v>
      </c>
      <c r="AJ86" s="307">
        <f t="shared" si="37"/>
        <v>13.645224171539962</v>
      </c>
      <c r="AK86" s="307">
        <f t="shared" si="37"/>
        <v>13.559322033898304</v>
      </c>
      <c r="AM86" s="307">
        <f>+AM27/AM$66</f>
        <v>13.26455416359617</v>
      </c>
      <c r="AO86" s="307">
        <f>+AO27/AO$66</f>
        <v>12.850467289719626</v>
      </c>
      <c r="AQ86" s="307">
        <f t="shared" ref="AQ86:AY86" si="38">+AQ27/AQ$66</f>
        <v>12.807881773399014</v>
      </c>
      <c r="AR86" s="307">
        <f t="shared" si="38"/>
        <v>13.35559265442404</v>
      </c>
      <c r="AS86" s="307">
        <f t="shared" si="38"/>
        <v>14.631455581095574</v>
      </c>
      <c r="AT86" s="307">
        <f t="shared" si="38"/>
        <v>14.610778443113773</v>
      </c>
      <c r="AU86" s="307">
        <f t="shared" si="38"/>
        <v>14.60933554577592</v>
      </c>
      <c r="AV86" s="307">
        <f t="shared" si="38"/>
        <v>14.65126050420168</v>
      </c>
      <c r="AW86" s="346">
        <f t="shared" si="38"/>
        <v>14.980544747081712</v>
      </c>
      <c r="AX86" s="346">
        <f t="shared" si="38"/>
        <v>15.6794425087108</v>
      </c>
      <c r="AY86" s="346">
        <f t="shared" si="38"/>
        <v>15.868263473053892</v>
      </c>
      <c r="AZ86" s="346">
        <f>+AZ27/AZ$66</f>
        <v>16</v>
      </c>
      <c r="BA86" s="346"/>
      <c r="BB86" s="305"/>
    </row>
    <row r="87" spans="2:54" hidden="1" x14ac:dyDescent="0.15">
      <c r="B87" s="48" t="s">
        <v>57</v>
      </c>
      <c r="C87" s="306" t="e">
        <f>+#REF!/$C$66</f>
        <v>#REF!</v>
      </c>
      <c r="D87" s="306" t="e">
        <f>+#REF!/$D$66</f>
        <v>#REF!</v>
      </c>
      <c r="E87" s="306" t="e">
        <f>+#REF!/$E$66</f>
        <v>#REF!</v>
      </c>
      <c r="F87" s="306" t="e">
        <f>+#REF!/$F$66</f>
        <v>#REF!</v>
      </c>
      <c r="G87" s="306" t="e">
        <f>+#REF!/$G$66</f>
        <v>#REF!</v>
      </c>
      <c r="H87" s="306" t="e">
        <f>+#REF!/$H$66</f>
        <v>#REF!</v>
      </c>
      <c r="I87" s="306" t="e">
        <f>+#REF!/$I$66</f>
        <v>#REF!</v>
      </c>
      <c r="J87" s="306" t="e">
        <f>+#REF!/$J$66</f>
        <v>#REF!</v>
      </c>
      <c r="K87" s="306" t="e">
        <f>+#REF!/$K$66</f>
        <v>#REF!</v>
      </c>
      <c r="L87" s="306" t="e">
        <f>+#REF!/$L$66</f>
        <v>#REF!</v>
      </c>
      <c r="M87" s="306" t="e">
        <f>+#REF!/$L$66</f>
        <v>#REF!</v>
      </c>
      <c r="N87" s="306" t="e">
        <f>+#REF!/$L$66</f>
        <v>#REF!</v>
      </c>
      <c r="O87" s="307">
        <v>0</v>
      </c>
      <c r="P87" s="307">
        <v>0</v>
      </c>
      <c r="Q87" s="307">
        <v>0</v>
      </c>
      <c r="R87" s="307">
        <v>0</v>
      </c>
      <c r="S87" s="307"/>
      <c r="T87" s="307">
        <v>0</v>
      </c>
      <c r="U87" s="307">
        <v>0</v>
      </c>
      <c r="V87" s="307">
        <v>0</v>
      </c>
      <c r="W87" s="307"/>
      <c r="X87" s="307"/>
      <c r="Y87" s="307"/>
      <c r="Z87" s="307"/>
      <c r="AA87" s="307"/>
      <c r="AB87" s="307"/>
      <c r="AC87" s="307"/>
      <c r="AD87" s="307"/>
      <c r="AE87" s="307"/>
      <c r="AF87" s="307"/>
      <c r="AG87" s="307"/>
      <c r="AH87" s="307"/>
      <c r="AI87" s="307"/>
      <c r="AJ87" s="307"/>
      <c r="AK87" s="307"/>
      <c r="AM87" s="307"/>
      <c r="AO87" s="307"/>
      <c r="AQ87" s="307"/>
      <c r="AR87" s="307"/>
      <c r="AS87" s="307"/>
      <c r="AT87" s="307"/>
      <c r="AU87" s="307"/>
      <c r="AV87" s="307"/>
      <c r="AW87" s="346"/>
      <c r="AX87" s="346"/>
      <c r="AY87" s="346"/>
      <c r="AZ87" s="346"/>
      <c r="BA87" s="346"/>
      <c r="BB87" s="305"/>
    </row>
    <row r="88" spans="2:54" hidden="1" x14ac:dyDescent="0.15">
      <c r="B88" s="48" t="s">
        <v>91</v>
      </c>
      <c r="C88" s="306"/>
      <c r="D88" s="306"/>
      <c r="E88" s="306"/>
      <c r="F88" s="306"/>
      <c r="G88" s="306"/>
      <c r="H88" s="306"/>
      <c r="I88" s="306"/>
      <c r="J88" s="306"/>
      <c r="K88" s="306"/>
      <c r="L88" s="306"/>
      <c r="M88" s="306"/>
      <c r="N88" s="306"/>
      <c r="O88" s="307"/>
      <c r="P88" s="307"/>
      <c r="Q88" s="307"/>
      <c r="R88" s="307"/>
      <c r="S88" s="307"/>
      <c r="T88" s="307"/>
      <c r="U88" s="307"/>
      <c r="V88" s="307"/>
      <c r="W88" s="307"/>
      <c r="X88" s="307"/>
      <c r="Y88" s="307">
        <f t="shared" ref="Y88:AK88" si="39">+Y29/Y$66</f>
        <v>322.75132275132273</v>
      </c>
      <c r="Z88" s="307">
        <f t="shared" si="39"/>
        <v>308.75576036866357</v>
      </c>
      <c r="AA88" s="307">
        <f t="shared" si="39"/>
        <v>309.62343096234309</v>
      </c>
      <c r="AB88" s="307">
        <f t="shared" si="39"/>
        <v>270.07299270072991</v>
      </c>
      <c r="AC88" s="307">
        <f t="shared" si="39"/>
        <v>283.33333333333331</v>
      </c>
      <c r="AD88" s="307">
        <f t="shared" si="39"/>
        <v>281.15942028985506</v>
      </c>
      <c r="AE88" s="307">
        <f t="shared" si="39"/>
        <v>280</v>
      </c>
      <c r="AF88" s="307">
        <f t="shared" si="39"/>
        <v>260</v>
      </c>
      <c r="AG88" s="307">
        <f t="shared" si="39"/>
        <v>243.75</v>
      </c>
      <c r="AH88" s="307">
        <f t="shared" si="39"/>
        <v>236.0248447204969</v>
      </c>
      <c r="AI88" s="307">
        <f t="shared" si="39"/>
        <v>235.16483516483515</v>
      </c>
      <c r="AJ88" s="307">
        <f t="shared" si="39"/>
        <v>233.91812865497076</v>
      </c>
      <c r="AK88" s="307">
        <f t="shared" si="39"/>
        <v>254.23728813559322</v>
      </c>
      <c r="AM88" s="307">
        <f>+AM29/AM$66</f>
        <v>250.55268975681653</v>
      </c>
      <c r="AO88" s="307">
        <f>+AO29/AO$66</f>
        <v>233.64485981308411</v>
      </c>
      <c r="AQ88" s="307">
        <f t="shared" ref="AQ88:AY88" si="40">+AQ29/AQ$66</f>
        <v>216.74876847290639</v>
      </c>
      <c r="AR88" s="307">
        <f t="shared" si="40"/>
        <v>217.02838063439066</v>
      </c>
      <c r="AS88" s="307">
        <f t="shared" si="40"/>
        <v>212.15610592588581</v>
      </c>
      <c r="AT88" s="307">
        <f t="shared" si="40"/>
        <v>211.9760479041916</v>
      </c>
      <c r="AU88" s="307">
        <f t="shared" si="40"/>
        <v>212.31203685572061</v>
      </c>
      <c r="AV88" s="307">
        <f t="shared" si="40"/>
        <v>214.28571428571428</v>
      </c>
      <c r="AW88" s="346">
        <f t="shared" si="40"/>
        <v>214.00778210116732</v>
      </c>
      <c r="AX88" s="346">
        <f t="shared" si="40"/>
        <v>226.48083623693378</v>
      </c>
      <c r="AY88" s="346">
        <f t="shared" si="40"/>
        <v>224.55089820359282</v>
      </c>
      <c r="AZ88" s="346">
        <f>+AZ29/AZ$66</f>
        <v>224.55089820359279</v>
      </c>
      <c r="BA88" s="346"/>
      <c r="BB88" s="305"/>
    </row>
    <row r="89" spans="2:54" hidden="1" x14ac:dyDescent="0.15">
      <c r="B89" s="48" t="s">
        <v>59</v>
      </c>
      <c r="F89" s="306" t="e">
        <f>+#REF!/$F$66</f>
        <v>#REF!</v>
      </c>
      <c r="G89" s="306" t="e">
        <f>+#REF!/$G$66</f>
        <v>#REF!</v>
      </c>
      <c r="H89" s="306" t="e">
        <f>+#REF!/$H$66</f>
        <v>#REF!</v>
      </c>
      <c r="I89" s="306" t="e">
        <f>+#REF!/$I$66</f>
        <v>#REF!</v>
      </c>
      <c r="J89" s="306" t="e">
        <f>+#REF!/$J$66</f>
        <v>#REF!</v>
      </c>
      <c r="K89" s="306" t="e">
        <f>+#REF!/$K$66</f>
        <v>#REF!</v>
      </c>
      <c r="L89" s="306" t="e">
        <f>+#REF!/$L$66</f>
        <v>#REF!</v>
      </c>
      <c r="M89" s="306" t="e">
        <f>+#REF!/$L$66</f>
        <v>#REF!</v>
      </c>
      <c r="N89" s="306" t="e">
        <f>+#REF!/$L$66</f>
        <v>#REF!</v>
      </c>
      <c r="O89" s="307">
        <v>0</v>
      </c>
      <c r="P89" s="307">
        <v>0</v>
      </c>
      <c r="Q89" s="307">
        <v>0</v>
      </c>
      <c r="R89" s="307">
        <v>0</v>
      </c>
      <c r="S89" s="307"/>
      <c r="T89" s="307">
        <v>0</v>
      </c>
      <c r="U89" s="307">
        <v>0</v>
      </c>
      <c r="V89" s="307">
        <v>0</v>
      </c>
      <c r="W89" s="307"/>
      <c r="X89" s="307"/>
      <c r="Y89" s="307"/>
      <c r="Z89" s="307"/>
      <c r="AA89" s="307"/>
      <c r="AB89" s="307"/>
      <c r="AC89" s="307"/>
      <c r="AD89" s="307"/>
      <c r="AE89" s="307"/>
      <c r="AF89" s="307"/>
      <c r="AG89" s="307"/>
      <c r="AH89" s="307"/>
      <c r="AI89" s="307"/>
      <c r="AJ89" s="307"/>
      <c r="AK89" s="307"/>
      <c r="AM89" s="307"/>
      <c r="AO89" s="307"/>
      <c r="AQ89" s="307"/>
      <c r="AR89" s="307"/>
      <c r="AS89" s="307"/>
      <c r="AT89" s="307"/>
      <c r="AU89" s="307"/>
      <c r="AV89" s="307"/>
      <c r="AW89" s="346"/>
      <c r="AX89" s="346"/>
      <c r="AY89" s="346"/>
      <c r="AZ89" s="346"/>
      <c r="BA89" s="346"/>
      <c r="BB89" s="305"/>
    </row>
    <row r="90" spans="2:54" hidden="1" x14ac:dyDescent="0.15">
      <c r="B90" s="48" t="s">
        <v>60</v>
      </c>
      <c r="F90" s="306" t="e">
        <f>+#REF!/$F$66</f>
        <v>#REF!</v>
      </c>
      <c r="G90" s="306" t="e">
        <f>+#REF!/$G$66</f>
        <v>#REF!</v>
      </c>
      <c r="H90" s="306" t="e">
        <f>+#REF!/$H$66</f>
        <v>#REF!</v>
      </c>
      <c r="I90" s="306" t="e">
        <f>+#REF!/$I$66</f>
        <v>#REF!</v>
      </c>
      <c r="J90" s="306" t="e">
        <f>+#REF!/$J$66</f>
        <v>#REF!</v>
      </c>
      <c r="K90" s="306" t="e">
        <f>+#REF!/$K$66</f>
        <v>#REF!</v>
      </c>
      <c r="L90" s="306" t="e">
        <f>+#REF!/$L$66</f>
        <v>#REF!</v>
      </c>
      <c r="M90" s="306" t="e">
        <f>+#REF!/$M$66</f>
        <v>#REF!</v>
      </c>
      <c r="N90" s="306" t="e">
        <f>+#REF!/$N$66</f>
        <v>#REF!</v>
      </c>
      <c r="O90" s="307" t="e">
        <f>+#REF!/O$66</f>
        <v>#REF!</v>
      </c>
      <c r="P90" s="307" t="e">
        <f>+#REF!/P$66</f>
        <v>#REF!</v>
      </c>
      <c r="Q90" s="307" t="e">
        <f>+#REF!/Q$66</f>
        <v>#REF!</v>
      </c>
      <c r="R90" s="307" t="e">
        <f>+#REF!/R$66</f>
        <v>#REF!</v>
      </c>
      <c r="S90" s="307"/>
      <c r="T90" s="307" t="e">
        <f>+#REF!/T$66</f>
        <v>#REF!</v>
      </c>
      <c r="U90" s="307" t="e">
        <f>+#REF!/U$66</f>
        <v>#REF!</v>
      </c>
      <c r="V90" s="307" t="e">
        <f>+#REF!/V$66</f>
        <v>#REF!</v>
      </c>
      <c r="W90" s="307" t="e">
        <f>+#REF!/W$66</f>
        <v>#REF!</v>
      </c>
      <c r="X90" s="307" t="e">
        <f>+#REF!/X$66</f>
        <v>#REF!</v>
      </c>
      <c r="Y90" s="307" t="e">
        <f>+#REF!/Y$66</f>
        <v>#REF!</v>
      </c>
      <c r="Z90" s="307" t="e">
        <f>+#REF!/Z$66</f>
        <v>#REF!</v>
      </c>
      <c r="AA90" s="307" t="e">
        <f>+#REF!/AA$66</f>
        <v>#REF!</v>
      </c>
      <c r="AB90" s="307" t="e">
        <f>+#REF!/AB$66</f>
        <v>#REF!</v>
      </c>
      <c r="AC90" s="307" t="e">
        <f>+#REF!/AC$66</f>
        <v>#REF!</v>
      </c>
      <c r="AD90" s="307" t="e">
        <f>+#REF!/AD$66</f>
        <v>#REF!</v>
      </c>
      <c r="AE90" s="307" t="e">
        <f>+#REF!/AE$66</f>
        <v>#REF!</v>
      </c>
      <c r="AF90" s="307" t="e">
        <f>+#REF!/AF$66</f>
        <v>#REF!</v>
      </c>
      <c r="AG90" s="307" t="e">
        <f>+#REF!/AG$66</f>
        <v>#REF!</v>
      </c>
      <c r="AH90" s="307" t="e">
        <f>+#REF!/AH$66</f>
        <v>#REF!</v>
      </c>
      <c r="AI90" s="307" t="e">
        <f>+#REF!/AI$66</f>
        <v>#REF!</v>
      </c>
      <c r="AJ90" s="307" t="e">
        <f>+#REF!/AJ$66</f>
        <v>#REF!</v>
      </c>
      <c r="AK90" s="307" t="e">
        <f>+#REF!/AK$66</f>
        <v>#REF!</v>
      </c>
      <c r="AM90" s="307" t="e">
        <f>+#REF!/AM$66</f>
        <v>#REF!</v>
      </c>
      <c r="AO90" s="307" t="e">
        <f>+#REF!/AO$66</f>
        <v>#REF!</v>
      </c>
      <c r="AQ90" s="307" t="e">
        <f>+#REF!/AQ$66</f>
        <v>#REF!</v>
      </c>
      <c r="AR90" s="307" t="e">
        <f>+#REF!/AR$66</f>
        <v>#REF!</v>
      </c>
      <c r="AS90" s="307" t="e">
        <f>+#REF!/AS$66</f>
        <v>#REF!</v>
      </c>
      <c r="AT90" s="307" t="e">
        <f>+#REF!/AT$66</f>
        <v>#REF!</v>
      </c>
      <c r="AU90" s="307" t="e">
        <f>+#REF!/AU$66</f>
        <v>#REF!</v>
      </c>
      <c r="AV90" s="307" t="e">
        <f>+#REF!/AV$66</f>
        <v>#REF!</v>
      </c>
      <c r="AW90" s="346" t="e">
        <f>+#REF!/AW$66</f>
        <v>#REF!</v>
      </c>
      <c r="AX90" s="346" t="e">
        <f>+#REF!/AX$66</f>
        <v>#REF!</v>
      </c>
      <c r="AY90" s="346" t="e">
        <f>+#REF!/AY$66</f>
        <v>#REF!</v>
      </c>
      <c r="AZ90" s="346" t="e">
        <f>+#REF!/AZ$66</f>
        <v>#REF!</v>
      </c>
      <c r="BA90" s="346"/>
      <c r="BB90" s="305"/>
    </row>
    <row r="91" spans="2:54" hidden="1" x14ac:dyDescent="0.15">
      <c r="B91" s="48" t="s">
        <v>61</v>
      </c>
      <c r="F91" s="306">
        <f>+F30/$F$66</f>
        <v>3.4090909090909092</v>
      </c>
      <c r="G91" s="306">
        <f>+G30/$G$66</f>
        <v>3.357438016528925</v>
      </c>
      <c r="H91" s="306">
        <f>+H30/$H$66</f>
        <v>3.357438016528925</v>
      </c>
      <c r="I91" s="306">
        <f>+I30/$I$66</f>
        <v>3.0952380952380953</v>
      </c>
      <c r="J91" s="306">
        <f>+J30/$J$66</f>
        <v>2.3809523809523809</v>
      </c>
      <c r="K91" s="306">
        <f>+K30/$K$66</f>
        <v>2.3809523809523809</v>
      </c>
      <c r="L91" s="306">
        <f>+L30/$L$66</f>
        <v>2.1645021645021645</v>
      </c>
      <c r="M91" s="306">
        <f>+M30/$M$66</f>
        <v>2.2813688212927756</v>
      </c>
      <c r="N91" s="306">
        <f>+N30/$N$66</f>
        <v>2.2413793103448274</v>
      </c>
      <c r="O91" s="307">
        <f>+O30/O$66</f>
        <v>2.2522522522522523</v>
      </c>
      <c r="P91" s="307">
        <f>+P30/P$66</f>
        <v>2.3160762942779289</v>
      </c>
      <c r="Q91" s="307">
        <f>+Q30/Q$66</f>
        <v>2.3696682464454977</v>
      </c>
      <c r="R91" s="307">
        <f>+R30/R$66</f>
        <v>2.4726973006387802</v>
      </c>
      <c r="S91" s="307"/>
      <c r="T91" s="307">
        <f t="shared" ref="T91:AK91" si="41">+T30/T$66</f>
        <v>2.7272727272727271</v>
      </c>
      <c r="U91" s="307">
        <f t="shared" si="41"/>
        <v>2.7777777777777777</v>
      </c>
      <c r="V91" s="307">
        <f t="shared" si="41"/>
        <v>2.8776978417266186</v>
      </c>
      <c r="W91" s="307">
        <f t="shared" si="41"/>
        <v>2.8785982478097623</v>
      </c>
      <c r="X91" s="307">
        <f t="shared" si="41"/>
        <v>3.0232558139534884</v>
      </c>
      <c r="Y91" s="307">
        <f t="shared" si="41"/>
        <v>3.0687830687830688</v>
      </c>
      <c r="Z91" s="307">
        <f t="shared" si="41"/>
        <v>3.0414746543778803</v>
      </c>
      <c r="AA91" s="307">
        <f t="shared" si="41"/>
        <v>3.0962343096234308</v>
      </c>
      <c r="AB91" s="307">
        <f t="shared" si="41"/>
        <v>3.1386861313868613</v>
      </c>
      <c r="AC91" s="307">
        <f t="shared" si="41"/>
        <v>3.1666666666666665</v>
      </c>
      <c r="AD91" s="307">
        <f t="shared" si="41"/>
        <v>3.1884057971014492</v>
      </c>
      <c r="AE91" s="307">
        <f t="shared" si="41"/>
        <v>3.25</v>
      </c>
      <c r="AF91" s="307">
        <f t="shared" si="41"/>
        <v>3.2</v>
      </c>
      <c r="AG91" s="307">
        <f t="shared" si="41"/>
        <v>3.4375</v>
      </c>
      <c r="AH91" s="307">
        <f t="shared" si="41"/>
        <v>2.981366459627329</v>
      </c>
      <c r="AI91" s="307">
        <f t="shared" si="41"/>
        <v>2.9670329670329672</v>
      </c>
      <c r="AJ91" s="307">
        <f t="shared" si="41"/>
        <v>2.9239766081871346</v>
      </c>
      <c r="AK91" s="307">
        <f t="shared" si="41"/>
        <v>2.7118644067796609</v>
      </c>
      <c r="AM91" s="307">
        <f>+AM30/AM$66</f>
        <v>2.3581429624170966</v>
      </c>
      <c r="AO91" s="307">
        <f>+AO30/AO$66</f>
        <v>2.2196261682242993</v>
      </c>
      <c r="AQ91" s="307">
        <f t="shared" ref="AQ91:AY91" si="42">+AQ30/AQ$66</f>
        <v>2.1674876847290641</v>
      </c>
      <c r="AR91" s="307">
        <f t="shared" si="42"/>
        <v>2.045075125208681</v>
      </c>
      <c r="AS91" s="307">
        <f t="shared" si="42"/>
        <v>2.0484037813533802</v>
      </c>
      <c r="AT91" s="307">
        <f t="shared" si="42"/>
        <v>2.3952095808383231</v>
      </c>
      <c r="AU91" s="307">
        <f t="shared" si="42"/>
        <v>2.396240221793934</v>
      </c>
      <c r="AV91" s="307">
        <f t="shared" si="42"/>
        <v>2.403361344537815</v>
      </c>
      <c r="AW91" s="346">
        <f t="shared" si="42"/>
        <v>2.5291828793774318</v>
      </c>
      <c r="AX91" s="346">
        <f t="shared" si="42"/>
        <v>2.6132404181184667</v>
      </c>
      <c r="AY91" s="346">
        <f t="shared" si="42"/>
        <v>2.6946107784431139</v>
      </c>
      <c r="AZ91" s="346">
        <f>+AZ30/AZ$66</f>
        <v>2.75</v>
      </c>
      <c r="BA91" s="346"/>
      <c r="BB91" s="305"/>
    </row>
    <row r="92" spans="2:54" hidden="1" x14ac:dyDescent="0.15">
      <c r="B92" s="48" t="s">
        <v>62</v>
      </c>
      <c r="F92" s="306">
        <f>+F32/$F$66</f>
        <v>4.5454545454545459</v>
      </c>
      <c r="G92" s="306">
        <f>+G32/$G$66</f>
        <v>4.6487603305785115</v>
      </c>
      <c r="H92" s="306" t="e">
        <f>+H32/$H$66</f>
        <v>#REF!</v>
      </c>
      <c r="I92" s="306" t="e">
        <f>+I32/$I$66</f>
        <v>#REF!</v>
      </c>
      <c r="J92" s="306">
        <f>+J32/$J$66</f>
        <v>4.0476190476190474</v>
      </c>
      <c r="K92" s="306">
        <f>+K32/$K$66</f>
        <v>4.0476190476190474</v>
      </c>
      <c r="L92" s="306">
        <f>+L32/$L$66</f>
        <v>3.6796536796536796</v>
      </c>
      <c r="M92" s="306">
        <f>+M32/$M$66</f>
        <v>3.8022813688212929</v>
      </c>
      <c r="N92" s="306">
        <f>+N32/$N$66</f>
        <v>3.7931034482758621</v>
      </c>
      <c r="O92" s="307">
        <f>+O32/O$66</f>
        <v>3.7537537537537538</v>
      </c>
      <c r="P92" s="307">
        <f>+P32/P$66</f>
        <v>3.9509536784741144</v>
      </c>
      <c r="Q92" s="307">
        <f>+Q32/Q$66</f>
        <v>4.028436018957346</v>
      </c>
      <c r="R92" s="307">
        <f>+R32/R$66</f>
        <v>4.1211621677313</v>
      </c>
      <c r="S92" s="307"/>
      <c r="T92" s="307">
        <f t="shared" ref="T92:AK92" si="43">+T32/T$66</f>
        <v>4.5454545454545459</v>
      </c>
      <c r="U92" s="307">
        <f t="shared" si="43"/>
        <v>4.7619047619047619</v>
      </c>
      <c r="V92" s="307">
        <f t="shared" si="43"/>
        <v>5.0359712230215825</v>
      </c>
      <c r="W92" s="307">
        <f t="shared" si="43"/>
        <v>5.0062578222778473</v>
      </c>
      <c r="X92" s="307">
        <f t="shared" si="43"/>
        <v>5.1162790697674421</v>
      </c>
      <c r="Y92" s="307">
        <f t="shared" si="43"/>
        <v>5.0793650793650791</v>
      </c>
      <c r="Z92" s="307">
        <f t="shared" si="43"/>
        <v>5.0691244239631335</v>
      </c>
      <c r="AA92" s="307">
        <f t="shared" si="43"/>
        <v>5.02092050209205</v>
      </c>
      <c r="AB92" s="307">
        <f t="shared" si="43"/>
        <v>5.0364963503649633</v>
      </c>
      <c r="AC92" s="307">
        <f t="shared" si="43"/>
        <v>5.0666666666666664</v>
      </c>
      <c r="AD92" s="307">
        <f t="shared" si="43"/>
        <v>5.0434782608695654</v>
      </c>
      <c r="AE92" s="307">
        <f t="shared" si="43"/>
        <v>5</v>
      </c>
      <c r="AF92" s="307">
        <f t="shared" si="43"/>
        <v>4.8</v>
      </c>
      <c r="AG92" s="307">
        <f t="shared" si="43"/>
        <v>5.3125</v>
      </c>
      <c r="AH92" s="307">
        <f t="shared" si="43"/>
        <v>4.9689440993788816</v>
      </c>
      <c r="AI92" s="307">
        <f t="shared" si="43"/>
        <v>4.9450549450549453</v>
      </c>
      <c r="AJ92" s="307">
        <f t="shared" si="43"/>
        <v>4.8732943469785575</v>
      </c>
      <c r="AK92" s="307">
        <f t="shared" si="43"/>
        <v>4.8305084745762707</v>
      </c>
      <c r="AM92" s="307">
        <f>+AM32/AM$66</f>
        <v>4.4215180545320569</v>
      </c>
      <c r="AO92" s="307">
        <f>+AO32/AO$66</f>
        <v>4.0887850467289724</v>
      </c>
      <c r="AQ92" s="307">
        <f t="shared" ref="AQ92:AY92" si="44">+AQ32/AQ$66</f>
        <v>3.9408866995073892</v>
      </c>
      <c r="AR92" s="307">
        <f t="shared" si="44"/>
        <v>4.0901502504173619</v>
      </c>
      <c r="AS92" s="307">
        <f t="shared" si="44"/>
        <v>4.0968075627067604</v>
      </c>
      <c r="AT92" s="307">
        <f t="shared" si="44"/>
        <v>4.0718562874251498</v>
      </c>
      <c r="AU92" s="307">
        <f t="shared" si="44"/>
        <v>4.0710317746606624</v>
      </c>
      <c r="AV92" s="307">
        <f t="shared" si="44"/>
        <v>4.0840336134453779</v>
      </c>
      <c r="AW92" s="346">
        <f t="shared" si="44"/>
        <v>4.2801556420233462</v>
      </c>
      <c r="AX92" s="346">
        <f t="shared" si="44"/>
        <v>4.5296167247386752</v>
      </c>
      <c r="AY92" s="346">
        <f t="shared" si="44"/>
        <v>4.6407185628742518</v>
      </c>
      <c r="AZ92" s="346">
        <f>+AZ32/AZ$66</f>
        <v>4.75</v>
      </c>
      <c r="BA92" s="346"/>
      <c r="BB92" s="305"/>
    </row>
    <row r="93" spans="2:54" hidden="1" x14ac:dyDescent="0.15">
      <c r="B93" s="48" t="s">
        <v>63</v>
      </c>
      <c r="F93" s="306"/>
      <c r="G93" s="306"/>
      <c r="H93" s="306"/>
      <c r="I93" s="306"/>
      <c r="J93" s="306"/>
      <c r="K93" s="306"/>
      <c r="L93" s="306"/>
      <c r="M93" s="306"/>
      <c r="N93" s="306"/>
      <c r="O93" s="307"/>
      <c r="P93" s="307"/>
      <c r="Q93" s="307"/>
      <c r="R93" s="307"/>
      <c r="S93" s="307"/>
      <c r="T93" s="307"/>
      <c r="U93" s="307"/>
      <c r="V93" s="307"/>
      <c r="W93" s="307"/>
      <c r="X93" s="307"/>
      <c r="Y93" s="307">
        <f t="shared" ref="Y93:AK93" si="45">+Y34/Y$66</f>
        <v>7.3015873015873014</v>
      </c>
      <c r="Z93" s="307">
        <f t="shared" si="45"/>
        <v>7.2350230414746548</v>
      </c>
      <c r="AA93" s="307">
        <f t="shared" si="45"/>
        <v>7.2803347280334725</v>
      </c>
      <c r="AB93" s="307">
        <f t="shared" si="45"/>
        <v>7.2992700729927007</v>
      </c>
      <c r="AC93" s="307">
        <f t="shared" si="45"/>
        <v>7.333333333333333</v>
      </c>
      <c r="AD93" s="307">
        <f t="shared" si="45"/>
        <v>7.2463768115942031</v>
      </c>
      <c r="AE93" s="307">
        <f t="shared" si="45"/>
        <v>7.5</v>
      </c>
      <c r="AF93" s="307">
        <f t="shared" si="45"/>
        <v>7.2</v>
      </c>
      <c r="AG93" s="307">
        <f t="shared" si="45"/>
        <v>7.8125</v>
      </c>
      <c r="AH93" s="307">
        <f t="shared" si="45"/>
        <v>7.2049689440993792</v>
      </c>
      <c r="AI93" s="307">
        <f t="shared" si="45"/>
        <v>7.1428571428571432</v>
      </c>
      <c r="AJ93" s="307">
        <f t="shared" si="45"/>
        <v>7.0175438596491224</v>
      </c>
      <c r="AK93" s="307">
        <f t="shared" si="45"/>
        <v>6.9491525423728815</v>
      </c>
      <c r="AM93" s="307">
        <f>+AM34/AM$66</f>
        <v>6.632277081798085</v>
      </c>
      <c r="AO93" s="307">
        <f>+AO34/AO$66</f>
        <v>6.0747663551401869</v>
      </c>
      <c r="AQ93" s="307">
        <f t="shared" ref="AQ93:AY93" si="46">+AQ34/AQ$66</f>
        <v>5.9113300492610836</v>
      </c>
      <c r="AR93" s="307">
        <f t="shared" si="46"/>
        <v>5.8430717863105173</v>
      </c>
      <c r="AS93" s="307">
        <f t="shared" si="46"/>
        <v>5.8525822324382295</v>
      </c>
      <c r="AT93" s="307">
        <f t="shared" si="46"/>
        <v>5.8682634730538918</v>
      </c>
      <c r="AU93" s="307">
        <f t="shared" si="46"/>
        <v>5.8746534469786766</v>
      </c>
      <c r="AV93" s="307">
        <f t="shared" si="46"/>
        <v>5.8907563025210088</v>
      </c>
      <c r="AW93" s="346">
        <f t="shared" si="46"/>
        <v>6.2256809338521402</v>
      </c>
      <c r="AX93" s="346">
        <f t="shared" si="46"/>
        <v>6.6202090592334484</v>
      </c>
      <c r="AY93" s="346">
        <f t="shared" si="46"/>
        <v>6.88622754491018</v>
      </c>
      <c r="AZ93" s="346">
        <f>+AZ34/AZ$66</f>
        <v>7</v>
      </c>
      <c r="BA93" s="346"/>
      <c r="BB93" s="305"/>
    </row>
    <row r="94" spans="2:54" hidden="1" x14ac:dyDescent="0.15">
      <c r="B94" s="48" t="s">
        <v>65</v>
      </c>
      <c r="F94" s="306" t="e">
        <f>+#REF!/$F$66</f>
        <v>#REF!</v>
      </c>
      <c r="G94" s="306" t="e">
        <f>+#REF!/$G$66</f>
        <v>#REF!</v>
      </c>
      <c r="H94" s="306" t="e">
        <f>+#REF!/$H$66</f>
        <v>#REF!</v>
      </c>
      <c r="I94" s="306" t="e">
        <f>+#REF!/$I$66</f>
        <v>#REF!</v>
      </c>
      <c r="J94" s="306" t="e">
        <f>+#REF!/$J$66</f>
        <v>#REF!</v>
      </c>
      <c r="K94" s="306" t="e">
        <f>+#REF!/$K$66</f>
        <v>#REF!</v>
      </c>
      <c r="L94" s="306" t="e">
        <f>+#REF!/$L$66</f>
        <v>#REF!</v>
      </c>
      <c r="M94" s="306" t="e">
        <f>+#REF!/$M$66</f>
        <v>#REF!</v>
      </c>
      <c r="N94" s="306" t="e">
        <f>+#REF!/$N$66</f>
        <v>#REF!</v>
      </c>
      <c r="O94" s="307" t="e">
        <f>+#REF!/O$66</f>
        <v>#REF!</v>
      </c>
      <c r="P94" s="307" t="e">
        <f>+#REF!/P$66</f>
        <v>#REF!</v>
      </c>
      <c r="Q94" s="307" t="e">
        <f>+#REF!/Q$66</f>
        <v>#REF!</v>
      </c>
      <c r="R94" s="307" t="e">
        <f>+#REF!/R$66</f>
        <v>#REF!</v>
      </c>
      <c r="S94" s="307"/>
      <c r="T94" s="307" t="e">
        <f>+#REF!/T$66</f>
        <v>#REF!</v>
      </c>
      <c r="U94" s="307" t="e">
        <f>+#REF!/U$66</f>
        <v>#REF!</v>
      </c>
      <c r="V94" s="307" t="e">
        <f>+#REF!/V$66</f>
        <v>#REF!</v>
      </c>
      <c r="W94" s="307" t="e">
        <f>+#REF!/W$66</f>
        <v>#REF!</v>
      </c>
      <c r="X94" s="307" t="e">
        <f>+#REF!/X$66</f>
        <v>#REF!</v>
      </c>
      <c r="Y94" s="307" t="e">
        <f>+#REF!/Y$66</f>
        <v>#REF!</v>
      </c>
      <c r="Z94" s="307" t="e">
        <f>+#REF!/Z$66</f>
        <v>#REF!</v>
      </c>
      <c r="AA94" s="307" t="e">
        <f>+#REF!/AA$66</f>
        <v>#REF!</v>
      </c>
      <c r="AB94" s="307" t="e">
        <f>+#REF!/AB$66</f>
        <v>#REF!</v>
      </c>
      <c r="AC94" s="307" t="e">
        <f>+#REF!/AC$66</f>
        <v>#REF!</v>
      </c>
      <c r="AD94" s="307" t="e">
        <f>+#REF!/AD$66</f>
        <v>#REF!</v>
      </c>
      <c r="AE94" s="307" t="e">
        <f>+#REF!/AE$66</f>
        <v>#REF!</v>
      </c>
      <c r="AF94" s="307" t="e">
        <f>+#REF!/AF$66</f>
        <v>#REF!</v>
      </c>
      <c r="AG94" s="307" t="e">
        <f>+#REF!/AG$66</f>
        <v>#REF!</v>
      </c>
      <c r="AH94" s="307" t="e">
        <f>+#REF!/AH$66</f>
        <v>#REF!</v>
      </c>
      <c r="AI94" s="307" t="e">
        <f>+#REF!/AI$66</f>
        <v>#REF!</v>
      </c>
      <c r="AJ94" s="307" t="e">
        <f>+#REF!/AJ$66</f>
        <v>#REF!</v>
      </c>
      <c r="AK94" s="307" t="e">
        <f>+#REF!/AK$66</f>
        <v>#REF!</v>
      </c>
      <c r="AM94" s="307" t="e">
        <f>+#REF!/AM$66</f>
        <v>#REF!</v>
      </c>
      <c r="AO94" s="307" t="e">
        <f>+#REF!/AO$66</f>
        <v>#REF!</v>
      </c>
      <c r="AQ94" s="307" t="e">
        <f>+#REF!/AQ$66</f>
        <v>#REF!</v>
      </c>
      <c r="AR94" s="307" t="e">
        <f>+#REF!/AR$66</f>
        <v>#REF!</v>
      </c>
      <c r="AS94" s="307" t="e">
        <f>+#REF!/AS$66</f>
        <v>#REF!</v>
      </c>
      <c r="AT94" s="307" t="e">
        <f>+#REF!/AT$66</f>
        <v>#REF!</v>
      </c>
      <c r="AU94" s="307" t="e">
        <f>+#REF!/AU$66</f>
        <v>#REF!</v>
      </c>
      <c r="AV94" s="307" t="e">
        <f>+#REF!/AV$66</f>
        <v>#REF!</v>
      </c>
      <c r="AW94" s="346" t="e">
        <f>+#REF!/AW$66</f>
        <v>#REF!</v>
      </c>
      <c r="AX94" s="346" t="e">
        <f>+#REF!/AX$66</f>
        <v>#REF!</v>
      </c>
      <c r="AY94" s="346" t="e">
        <f>+#REF!/AY$66</f>
        <v>#REF!</v>
      </c>
      <c r="AZ94" s="346" t="e">
        <f>+#REF!/AZ$66</f>
        <v>#REF!</v>
      </c>
      <c r="BA94" s="346"/>
      <c r="BB94" s="305"/>
    </row>
    <row r="95" spans="2:54" hidden="1" x14ac:dyDescent="0.15">
      <c r="B95" s="48" t="s">
        <v>66</v>
      </c>
      <c r="F95" s="306" t="e">
        <f>+#REF!/$F$66</f>
        <v>#REF!</v>
      </c>
      <c r="G95" s="306" t="e">
        <f>+#REF!/$G$66</f>
        <v>#REF!</v>
      </c>
      <c r="H95" s="306" t="e">
        <f>+#REF!/$H$66</f>
        <v>#REF!</v>
      </c>
      <c r="I95" s="306" t="e">
        <f>+#REF!/$I$66</f>
        <v>#REF!</v>
      </c>
      <c r="J95" s="306" t="e">
        <f>+#REF!/$J$66</f>
        <v>#REF!</v>
      </c>
      <c r="K95" s="306" t="e">
        <f>+#REF!/$K$66</f>
        <v>#REF!</v>
      </c>
      <c r="L95" s="306" t="e">
        <f>+#REF!/$L$66</f>
        <v>#REF!</v>
      </c>
      <c r="M95" s="306" t="e">
        <f>+#REF!/$M$66</f>
        <v>#REF!</v>
      </c>
      <c r="N95" s="306" t="e">
        <f>+#REF!/$N$66</f>
        <v>#REF!</v>
      </c>
      <c r="O95" s="307" t="e">
        <f>+#REF!/O$66</f>
        <v>#REF!</v>
      </c>
      <c r="P95" s="307" t="e">
        <f>+#REF!/P$66</f>
        <v>#REF!</v>
      </c>
      <c r="Q95" s="307" t="e">
        <f>+#REF!/Q$66</f>
        <v>#REF!</v>
      </c>
      <c r="R95" s="307" t="e">
        <f>+#REF!/R$66</f>
        <v>#REF!</v>
      </c>
      <c r="S95" s="307"/>
      <c r="T95" s="307" t="e">
        <f>+#REF!/T$66</f>
        <v>#REF!</v>
      </c>
      <c r="U95" s="307" t="e">
        <f>+#REF!/U$66</f>
        <v>#REF!</v>
      </c>
      <c r="V95" s="307" t="e">
        <f>+#REF!/V$66</f>
        <v>#REF!</v>
      </c>
      <c r="W95" s="307" t="e">
        <f>+#REF!/W$66</f>
        <v>#REF!</v>
      </c>
      <c r="X95" s="307" t="e">
        <f>+#REF!/X$66</f>
        <v>#REF!</v>
      </c>
      <c r="Y95" s="307" t="e">
        <f>+#REF!/Y$66</f>
        <v>#REF!</v>
      </c>
      <c r="Z95" s="307" t="e">
        <f>+#REF!/Z$66</f>
        <v>#REF!</v>
      </c>
      <c r="AA95" s="307" t="e">
        <f>+#REF!/AA$66</f>
        <v>#REF!</v>
      </c>
      <c r="AB95" s="307" t="e">
        <f>+#REF!/AB$66</f>
        <v>#REF!</v>
      </c>
      <c r="AC95" s="307" t="e">
        <f>+#REF!/AC$66</f>
        <v>#REF!</v>
      </c>
      <c r="AD95" s="307" t="e">
        <f>+#REF!/AD$66</f>
        <v>#REF!</v>
      </c>
      <c r="AE95" s="307" t="e">
        <f>+#REF!/AE$66</f>
        <v>#REF!</v>
      </c>
      <c r="AF95" s="307" t="e">
        <f>+#REF!/AF$66</f>
        <v>#REF!</v>
      </c>
      <c r="AG95" s="307" t="e">
        <f>+#REF!/AG$66</f>
        <v>#REF!</v>
      </c>
      <c r="AH95" s="307" t="e">
        <f>+#REF!/AH$66</f>
        <v>#REF!</v>
      </c>
      <c r="AI95" s="307" t="e">
        <f>+#REF!/AI$66</f>
        <v>#REF!</v>
      </c>
      <c r="AJ95" s="307" t="e">
        <f>+#REF!/AJ$66</f>
        <v>#REF!</v>
      </c>
      <c r="AK95" s="307" t="e">
        <f>+#REF!/AK$66</f>
        <v>#REF!</v>
      </c>
      <c r="AM95" s="307" t="e">
        <f>+#REF!/AM$66</f>
        <v>#REF!</v>
      </c>
      <c r="AO95" s="307" t="e">
        <f>+#REF!/AO$66</f>
        <v>#REF!</v>
      </c>
      <c r="AQ95" s="307" t="e">
        <f>+#REF!/AQ$66</f>
        <v>#REF!</v>
      </c>
      <c r="AR95" s="307" t="e">
        <f>+#REF!/AR$66</f>
        <v>#REF!</v>
      </c>
      <c r="AS95" s="307" t="e">
        <f>+#REF!/AS$66</f>
        <v>#REF!</v>
      </c>
      <c r="AT95" s="307" t="e">
        <f>+#REF!/AT$66</f>
        <v>#REF!</v>
      </c>
      <c r="AU95" s="307" t="e">
        <f>+#REF!/AU$66</f>
        <v>#REF!</v>
      </c>
      <c r="AV95" s="307" t="e">
        <f>+#REF!/AV$66</f>
        <v>#REF!</v>
      </c>
      <c r="AW95" s="346" t="e">
        <f>+#REF!/AW$66</f>
        <v>#REF!</v>
      </c>
      <c r="AX95" s="346" t="e">
        <f>+#REF!/AX$66</f>
        <v>#REF!</v>
      </c>
      <c r="AY95" s="346" t="e">
        <f>+#REF!/AY$66</f>
        <v>#REF!</v>
      </c>
      <c r="AZ95" s="346" t="e">
        <f>+#REF!/AZ$66</f>
        <v>#REF!</v>
      </c>
      <c r="BA95" s="346"/>
      <c r="BB95" s="305"/>
    </row>
    <row r="96" spans="2:54" hidden="1" x14ac:dyDescent="0.15">
      <c r="B96" s="48" t="s">
        <v>67</v>
      </c>
      <c r="F96" s="306"/>
      <c r="G96" s="306"/>
      <c r="H96" s="306"/>
      <c r="I96" s="306"/>
      <c r="J96" s="306"/>
      <c r="K96" s="306"/>
      <c r="L96" s="306"/>
      <c r="M96" s="306"/>
      <c r="N96" s="306"/>
      <c r="O96" s="307"/>
      <c r="P96" s="307"/>
      <c r="Q96" s="307"/>
      <c r="R96" s="307"/>
      <c r="S96" s="307"/>
      <c r="T96" s="307"/>
      <c r="U96" s="307"/>
      <c r="V96" s="307"/>
      <c r="W96" s="307"/>
      <c r="X96" s="307"/>
      <c r="Y96" s="307" t="e">
        <f>+#REF!/Y$66</f>
        <v>#REF!</v>
      </c>
      <c r="Z96" s="307" t="e">
        <f>+#REF!/Z$66</f>
        <v>#REF!</v>
      </c>
      <c r="AA96" s="307" t="e">
        <f>+#REF!/AA$66</f>
        <v>#REF!</v>
      </c>
      <c r="AB96" s="307" t="e">
        <f>+#REF!/AB$66</f>
        <v>#REF!</v>
      </c>
      <c r="AC96" s="307" t="e">
        <f>+#REF!/AC$66</f>
        <v>#REF!</v>
      </c>
      <c r="AD96" s="307" t="e">
        <f>+#REF!/AD$66</f>
        <v>#REF!</v>
      </c>
      <c r="AE96" s="307" t="e">
        <f>+#REF!/AE$66</f>
        <v>#REF!</v>
      </c>
      <c r="AF96" s="307" t="e">
        <f>+#REF!/AF$66</f>
        <v>#REF!</v>
      </c>
      <c r="AG96" s="307" t="e">
        <f>+#REF!/AG$66</f>
        <v>#REF!</v>
      </c>
      <c r="AH96" s="307" t="e">
        <f>+#REF!/AH$66</f>
        <v>#REF!</v>
      </c>
      <c r="AI96" s="307" t="e">
        <f>+#REF!/AI$66</f>
        <v>#REF!</v>
      </c>
      <c r="AJ96" s="307" t="e">
        <f>+#REF!/AJ$66</f>
        <v>#REF!</v>
      </c>
      <c r="AK96" s="307" t="e">
        <f>+#REF!/AK$66</f>
        <v>#REF!</v>
      </c>
      <c r="AM96" s="307" t="e">
        <f>+#REF!/AM$66</f>
        <v>#REF!</v>
      </c>
      <c r="AO96" s="307" t="e">
        <f>+#REF!/AO$66</f>
        <v>#REF!</v>
      </c>
      <c r="AQ96" s="307" t="e">
        <f>+#REF!/AQ$66</f>
        <v>#REF!</v>
      </c>
      <c r="AR96" s="307" t="e">
        <f>+#REF!/AR$66</f>
        <v>#REF!</v>
      </c>
      <c r="AS96" s="307" t="e">
        <f>+#REF!/AS$66</f>
        <v>#REF!</v>
      </c>
      <c r="AT96" s="307" t="e">
        <f>+#REF!/AT$66</f>
        <v>#REF!</v>
      </c>
      <c r="AU96" s="307" t="e">
        <f>+#REF!/AU$66</f>
        <v>#REF!</v>
      </c>
      <c r="AV96" s="307" t="e">
        <f>+#REF!/AV$66</f>
        <v>#REF!</v>
      </c>
      <c r="AW96" s="346" t="e">
        <f>+#REF!/AW$66</f>
        <v>#REF!</v>
      </c>
      <c r="AX96" s="346" t="e">
        <f>+#REF!/AX$66</f>
        <v>#REF!</v>
      </c>
      <c r="AY96" s="346" t="e">
        <f>+#REF!/AY$66</f>
        <v>#REF!</v>
      </c>
      <c r="AZ96" s="346" t="e">
        <f>+#REF!/AZ$66</f>
        <v>#REF!</v>
      </c>
      <c r="BA96" s="346"/>
      <c r="BB96" s="305"/>
    </row>
    <row r="97" spans="2:54" hidden="1" x14ac:dyDescent="0.15">
      <c r="B97" s="48" t="s">
        <v>68</v>
      </c>
      <c r="F97" s="306" t="e">
        <f>+#REF!/$F$66</f>
        <v>#REF!</v>
      </c>
      <c r="G97" s="306" t="e">
        <f>+#REF!/$G$66</f>
        <v>#REF!</v>
      </c>
      <c r="H97" s="306" t="e">
        <f>+#REF!/$H$66</f>
        <v>#REF!</v>
      </c>
      <c r="I97" s="306" t="e">
        <f>+#REF!/$I$66</f>
        <v>#REF!</v>
      </c>
      <c r="J97" s="306" t="e">
        <f>+#REF!/$J$66</f>
        <v>#REF!</v>
      </c>
      <c r="K97" s="306" t="e">
        <f>+#REF!/$K$66</f>
        <v>#REF!</v>
      </c>
      <c r="L97" s="306" t="e">
        <f>+#REF!/$L$66</f>
        <v>#REF!</v>
      </c>
      <c r="M97" s="306" t="e">
        <f>+#REF!/$L$66</f>
        <v>#REF!</v>
      </c>
      <c r="N97" s="306" t="e">
        <f>+#REF!/$L$66</f>
        <v>#REF!</v>
      </c>
      <c r="O97" s="307">
        <v>0</v>
      </c>
      <c r="P97" s="307">
        <v>0</v>
      </c>
      <c r="Q97" s="307">
        <v>0</v>
      </c>
      <c r="R97" s="307">
        <v>0</v>
      </c>
      <c r="S97" s="307"/>
      <c r="T97" s="307">
        <v>0</v>
      </c>
      <c r="U97" s="307">
        <v>0</v>
      </c>
      <c r="V97" s="307">
        <v>0</v>
      </c>
      <c r="W97" s="307"/>
      <c r="X97" s="307"/>
      <c r="Y97" s="307"/>
      <c r="Z97" s="307"/>
      <c r="AA97" s="307"/>
      <c r="AB97" s="307"/>
      <c r="AC97" s="307"/>
      <c r="AD97" s="307"/>
      <c r="AE97" s="307"/>
      <c r="AF97" s="307"/>
      <c r="AG97" s="307"/>
      <c r="AH97" s="307"/>
      <c r="AI97" s="307"/>
      <c r="AJ97" s="307"/>
      <c r="AK97" s="307"/>
      <c r="AM97" s="307"/>
      <c r="AO97" s="307"/>
      <c r="AQ97" s="307"/>
      <c r="AR97" s="307"/>
      <c r="AS97" s="307"/>
      <c r="AT97" s="307"/>
      <c r="AU97" s="307"/>
      <c r="AV97" s="307"/>
      <c r="AW97" s="346"/>
      <c r="AX97" s="346"/>
      <c r="AY97" s="346"/>
      <c r="AZ97" s="346"/>
      <c r="BA97" s="346"/>
      <c r="BB97" s="305"/>
    </row>
    <row r="98" spans="2:54" hidden="1" x14ac:dyDescent="0.15">
      <c r="B98" s="48" t="s">
        <v>69</v>
      </c>
      <c r="F98" s="306" t="e">
        <f>+#REF!/$F$66</f>
        <v>#REF!</v>
      </c>
      <c r="G98" s="306" t="e">
        <f>+#REF!/$G$66</f>
        <v>#REF!</v>
      </c>
      <c r="H98" s="306" t="e">
        <f>+#REF!/$H$66</f>
        <v>#REF!</v>
      </c>
      <c r="I98" s="306" t="e">
        <f>+#REF!/$I$66</f>
        <v>#REF!</v>
      </c>
      <c r="J98" s="306" t="e">
        <f>+#REF!/$J$66</f>
        <v>#REF!</v>
      </c>
      <c r="K98" s="306" t="e">
        <f>+#REF!/$K$66</f>
        <v>#REF!</v>
      </c>
      <c r="L98" s="306" t="e">
        <f>+#REF!/$L$66</f>
        <v>#REF!</v>
      </c>
      <c r="M98" s="306" t="e">
        <f>+#REF!/$M$66</f>
        <v>#REF!</v>
      </c>
      <c r="N98" s="306" t="e">
        <f>+#REF!/$N$66</f>
        <v>#REF!</v>
      </c>
      <c r="O98" s="307" t="e">
        <f>+#REF!/O$66</f>
        <v>#REF!</v>
      </c>
      <c r="P98" s="307" t="e">
        <f>+#REF!/P$66</f>
        <v>#REF!</v>
      </c>
      <c r="Q98" s="307" t="e">
        <f>+#REF!/Q$66</f>
        <v>#REF!</v>
      </c>
      <c r="R98" s="307" t="e">
        <f>+#REF!/R$66</f>
        <v>#REF!</v>
      </c>
      <c r="S98" s="307"/>
      <c r="T98" s="307" t="e">
        <f>+#REF!/T$66</f>
        <v>#REF!</v>
      </c>
      <c r="U98" s="307" t="e">
        <f>+#REF!/U$66</f>
        <v>#REF!</v>
      </c>
      <c r="V98" s="307" t="e">
        <f>+#REF!/V$66</f>
        <v>#REF!</v>
      </c>
      <c r="W98" s="307">
        <f>+W25/W$66</f>
        <v>9.7622027534418017</v>
      </c>
      <c r="X98" s="307">
        <f>+X25/X$66</f>
        <v>9.6511627906976738</v>
      </c>
      <c r="Y98" s="307" t="e">
        <f>#REF!/Y$66</f>
        <v>#REF!</v>
      </c>
      <c r="Z98" s="307" t="e">
        <f>#REF!/Z$66</f>
        <v>#REF!</v>
      </c>
      <c r="AA98" s="307" t="e">
        <f>#REF!/AA$66</f>
        <v>#REF!</v>
      </c>
      <c r="AB98" s="307" t="e">
        <f>#REF!/AB$66</f>
        <v>#REF!</v>
      </c>
      <c r="AC98" s="307" t="e">
        <f>#REF!/AC$66</f>
        <v>#REF!</v>
      </c>
      <c r="AD98" s="307" t="e">
        <f>#REF!/AD$66</f>
        <v>#REF!</v>
      </c>
      <c r="AE98" s="307" t="e">
        <f>#REF!/AE$66</f>
        <v>#REF!</v>
      </c>
      <c r="AF98" s="307" t="e">
        <f>#REF!/AF$66</f>
        <v>#REF!</v>
      </c>
      <c r="AG98" s="307" t="e">
        <f>#REF!/AG$66</f>
        <v>#REF!</v>
      </c>
      <c r="AH98" s="307" t="e">
        <f>#REF!/AH$66</f>
        <v>#REF!</v>
      </c>
      <c r="AI98" s="307" t="e">
        <f>#REF!/AI$66</f>
        <v>#REF!</v>
      </c>
      <c r="AJ98" s="307" t="e">
        <f>#REF!/AJ$66</f>
        <v>#REF!</v>
      </c>
      <c r="AK98" s="307" t="e">
        <f>#REF!/AK$66</f>
        <v>#REF!</v>
      </c>
      <c r="AM98" s="307" t="e">
        <f>#REF!/AM$66</f>
        <v>#REF!</v>
      </c>
      <c r="AO98" s="307" t="e">
        <f>#REF!/AO$66</f>
        <v>#REF!</v>
      </c>
      <c r="AQ98" s="307" t="e">
        <f>#REF!/AQ$66</f>
        <v>#REF!</v>
      </c>
      <c r="AR98" s="307" t="e">
        <f>#REF!/AR$66</f>
        <v>#REF!</v>
      </c>
      <c r="AS98" s="307" t="e">
        <f>#REF!/AS$66</f>
        <v>#REF!</v>
      </c>
      <c r="AT98" s="307" t="e">
        <f>#REF!/AT$66</f>
        <v>#REF!</v>
      </c>
      <c r="AU98" s="307" t="e">
        <f>#REF!/AU$66</f>
        <v>#REF!</v>
      </c>
      <c r="AV98" s="307" t="e">
        <f>#REF!/AV$66</f>
        <v>#REF!</v>
      </c>
      <c r="AW98" s="346" t="e">
        <f>#REF!/AW$66</f>
        <v>#REF!</v>
      </c>
      <c r="AX98" s="346" t="e">
        <f>#REF!/AX$66</f>
        <v>#REF!</v>
      </c>
      <c r="AY98" s="346" t="e">
        <f>#REF!/AY$66</f>
        <v>#REF!</v>
      </c>
      <c r="AZ98" s="346" t="e">
        <f>#REF!/AZ$66</f>
        <v>#REF!</v>
      </c>
      <c r="BA98" s="346"/>
      <c r="BB98" s="305"/>
    </row>
    <row r="99" spans="2:54" hidden="1" x14ac:dyDescent="0.15">
      <c r="B99" s="48" t="s">
        <v>92</v>
      </c>
      <c r="F99" s="306" t="e">
        <f>+#REF!/$F$66</f>
        <v>#REF!</v>
      </c>
      <c r="G99" s="306" t="e">
        <f>+#REF!/$G$66</f>
        <v>#REF!</v>
      </c>
      <c r="H99" s="306" t="e">
        <f>+#REF!/$H$66</f>
        <v>#REF!</v>
      </c>
      <c r="I99" s="306" t="e">
        <f>+#REF!/$I$66</f>
        <v>#REF!</v>
      </c>
      <c r="J99" s="306" t="e">
        <f>+#REF!/$J$66</f>
        <v>#REF!</v>
      </c>
      <c r="K99" s="306" t="e">
        <f>+#REF!/$K$66</f>
        <v>#REF!</v>
      </c>
      <c r="L99" s="306" t="e">
        <f>+#REF!/$L$66</f>
        <v>#REF!</v>
      </c>
      <c r="M99" s="306" t="e">
        <f>+#REF!/$M$66</f>
        <v>#REF!</v>
      </c>
      <c r="N99" s="306" t="e">
        <f>+#REF!/$N$66</f>
        <v>#REF!</v>
      </c>
      <c r="O99" s="307" t="e">
        <f>+#REF!/O$66</f>
        <v>#REF!</v>
      </c>
      <c r="P99" s="307" t="e">
        <f>+#REF!/P$66</f>
        <v>#REF!</v>
      </c>
      <c r="Q99" s="307" t="e">
        <f>+#REF!/Q$66</f>
        <v>#REF!</v>
      </c>
      <c r="R99" s="307" t="e">
        <f>+#REF!/R$66</f>
        <v>#REF!</v>
      </c>
      <c r="S99" s="307"/>
      <c r="T99" s="307" t="e">
        <f>+#REF!/T$66</f>
        <v>#REF!</v>
      </c>
      <c r="U99" s="307" t="e">
        <f>+#REF!/U$66</f>
        <v>#REF!</v>
      </c>
      <c r="V99" s="307" t="e">
        <f>+#REF!/V$66</f>
        <v>#REF!</v>
      </c>
      <c r="W99" s="307">
        <f>+W27/W$66</f>
        <v>17.271589486858574</v>
      </c>
      <c r="X99" s="307">
        <f>+X27/X$66</f>
        <v>17.209302325581394</v>
      </c>
      <c r="Y99" s="307" t="e">
        <f>#REF!/Y$66</f>
        <v>#REF!</v>
      </c>
      <c r="Z99" s="307" t="e">
        <f>#REF!/Z$66</f>
        <v>#REF!</v>
      </c>
      <c r="AA99" s="307" t="e">
        <f>#REF!/AA$66</f>
        <v>#REF!</v>
      </c>
      <c r="AB99" s="307" t="e">
        <f>#REF!/AB$66</f>
        <v>#REF!</v>
      </c>
      <c r="AC99" s="307" t="e">
        <f>#REF!/AC$66</f>
        <v>#REF!</v>
      </c>
      <c r="AD99" s="307" t="e">
        <f>#REF!/AD$66</f>
        <v>#REF!</v>
      </c>
      <c r="AE99" s="307" t="e">
        <f>#REF!/AE$66</f>
        <v>#REF!</v>
      </c>
      <c r="AF99" s="307" t="e">
        <f>#REF!/AF$66</f>
        <v>#REF!</v>
      </c>
      <c r="AG99" s="307" t="e">
        <f>#REF!/AG$66</f>
        <v>#REF!</v>
      </c>
      <c r="AH99" s="307" t="e">
        <f>#REF!/AH$66</f>
        <v>#REF!</v>
      </c>
      <c r="AI99" s="307" t="e">
        <f>#REF!/AI$66</f>
        <v>#REF!</v>
      </c>
      <c r="AJ99" s="307" t="e">
        <f>#REF!/AJ$66</f>
        <v>#REF!</v>
      </c>
      <c r="AK99" s="307" t="e">
        <f>#REF!/AK$66</f>
        <v>#REF!</v>
      </c>
      <c r="AM99" s="307" t="e">
        <f>#REF!/AM$66</f>
        <v>#REF!</v>
      </c>
      <c r="AO99" s="307" t="e">
        <f>#REF!/AO$66</f>
        <v>#REF!</v>
      </c>
      <c r="AQ99" s="307" t="e">
        <f>#REF!/AQ$66</f>
        <v>#REF!</v>
      </c>
      <c r="AR99" s="307" t="e">
        <f>#REF!/AR$66</f>
        <v>#REF!</v>
      </c>
      <c r="AS99" s="307" t="e">
        <f>#REF!/AS$66</f>
        <v>#REF!</v>
      </c>
      <c r="AT99" s="307" t="e">
        <f>#REF!/AT$66</f>
        <v>#REF!</v>
      </c>
      <c r="AU99" s="307" t="e">
        <f>#REF!/AU$66</f>
        <v>#REF!</v>
      </c>
      <c r="AV99" s="307" t="e">
        <f>#REF!/AV$66</f>
        <v>#REF!</v>
      </c>
      <c r="AW99" s="346" t="e">
        <f>#REF!/AW$66</f>
        <v>#REF!</v>
      </c>
      <c r="AX99" s="346" t="e">
        <f>#REF!/AX$66</f>
        <v>#REF!</v>
      </c>
      <c r="AY99" s="346" t="e">
        <f>#REF!/AY$66</f>
        <v>#REF!</v>
      </c>
      <c r="AZ99" s="346" t="e">
        <f>#REF!/AZ$66</f>
        <v>#REF!</v>
      </c>
      <c r="BA99" s="346"/>
      <c r="BB99" s="305"/>
    </row>
    <row r="100" spans="2:54" hidden="1" x14ac:dyDescent="0.15">
      <c r="B100" s="48" t="s">
        <v>93</v>
      </c>
      <c r="F100" s="306" t="e">
        <f>+#REF!/$F$66</f>
        <v>#REF!</v>
      </c>
      <c r="G100" s="306" t="e">
        <f>+#REF!/$G$66</f>
        <v>#REF!</v>
      </c>
      <c r="H100" s="306" t="e">
        <f>+#REF!/$H$66</f>
        <v>#REF!</v>
      </c>
      <c r="I100" s="306" t="e">
        <f>+#REF!/$I$66</f>
        <v>#REF!</v>
      </c>
      <c r="J100" s="306" t="e">
        <f>+#REF!/$J$66</f>
        <v>#REF!</v>
      </c>
      <c r="K100" s="306" t="e">
        <f>+#REF!/$K$66</f>
        <v>#REF!</v>
      </c>
      <c r="L100" s="306" t="e">
        <f>+#REF!/$L$66</f>
        <v>#REF!</v>
      </c>
      <c r="M100" s="306" t="e">
        <f>+#REF!/$M$66</f>
        <v>#REF!</v>
      </c>
      <c r="N100" s="306" t="e">
        <f>+#REF!/$N$66</f>
        <v>#REF!</v>
      </c>
      <c r="O100" s="307" t="e">
        <f>+#REF!/O$66</f>
        <v>#REF!</v>
      </c>
      <c r="P100" s="307" t="e">
        <f>+#REF!/P$66</f>
        <v>#REF!</v>
      </c>
      <c r="Q100" s="307" t="e">
        <f>+#REF!/Q$66</f>
        <v>#REF!</v>
      </c>
      <c r="R100" s="307" t="e">
        <f>+#REF!/R$66</f>
        <v>#REF!</v>
      </c>
      <c r="S100" s="307"/>
      <c r="T100" s="307" t="e">
        <f>+#REF!/T$66</f>
        <v>#REF!</v>
      </c>
      <c r="U100" s="307" t="e">
        <f>+#REF!/U$66</f>
        <v>#REF!</v>
      </c>
      <c r="V100" s="307" t="e">
        <f>+#REF!/V$66</f>
        <v>#REF!</v>
      </c>
      <c r="W100" s="307" t="e">
        <f>+#REF!/W$66</f>
        <v>#REF!</v>
      </c>
      <c r="X100" s="307" t="e">
        <f>+#REF!/X$66</f>
        <v>#REF!</v>
      </c>
      <c r="Y100" s="307" t="e">
        <f>#REF!/Y$66</f>
        <v>#REF!</v>
      </c>
      <c r="Z100" s="307" t="e">
        <f>#REF!/Z$66</f>
        <v>#REF!</v>
      </c>
      <c r="AA100" s="307" t="e">
        <f>#REF!/AA$66</f>
        <v>#REF!</v>
      </c>
      <c r="AB100" s="307" t="e">
        <f>#REF!/AB$66</f>
        <v>#REF!</v>
      </c>
      <c r="AC100" s="307" t="e">
        <f>#REF!/AC$66</f>
        <v>#REF!</v>
      </c>
      <c r="AD100" s="307" t="e">
        <f>#REF!/AD$66</f>
        <v>#REF!</v>
      </c>
      <c r="AE100" s="307" t="e">
        <f>#REF!/AE$66</f>
        <v>#REF!</v>
      </c>
      <c r="AF100" s="307" t="e">
        <f>#REF!/AF$66</f>
        <v>#REF!</v>
      </c>
      <c r="AG100" s="307" t="e">
        <f>#REF!/AG$66</f>
        <v>#REF!</v>
      </c>
      <c r="AH100" s="307" t="e">
        <f>#REF!/AH$66</f>
        <v>#REF!</v>
      </c>
      <c r="AI100" s="307" t="e">
        <f>#REF!/AI$66</f>
        <v>#REF!</v>
      </c>
      <c r="AJ100" s="307" t="e">
        <f>#REF!/AJ$66</f>
        <v>#REF!</v>
      </c>
      <c r="AK100" s="307" t="e">
        <f>#REF!/AK$66</f>
        <v>#REF!</v>
      </c>
      <c r="AM100" s="307" t="e">
        <f>#REF!/AM$66</f>
        <v>#REF!</v>
      </c>
      <c r="AO100" s="307" t="e">
        <f>#REF!/AO$66</f>
        <v>#REF!</v>
      </c>
      <c r="AQ100" s="307" t="e">
        <f>#REF!/AQ$66</f>
        <v>#REF!</v>
      </c>
      <c r="AR100" s="307" t="e">
        <f>#REF!/AR$66</f>
        <v>#REF!</v>
      </c>
      <c r="AS100" s="307" t="e">
        <f>#REF!/AS$66</f>
        <v>#REF!</v>
      </c>
      <c r="AT100" s="307" t="e">
        <f>#REF!/AT$66</f>
        <v>#REF!</v>
      </c>
      <c r="AU100" s="307" t="e">
        <f>#REF!/AU$66</f>
        <v>#REF!</v>
      </c>
      <c r="AV100" s="307" t="e">
        <f>#REF!/AV$66</f>
        <v>#REF!</v>
      </c>
      <c r="AW100" s="346" t="e">
        <f>#REF!/AW$66</f>
        <v>#REF!</v>
      </c>
      <c r="AX100" s="346" t="e">
        <f>#REF!/AX$66</f>
        <v>#REF!</v>
      </c>
      <c r="AY100" s="346" t="e">
        <f>#REF!/AY$66</f>
        <v>#REF!</v>
      </c>
      <c r="AZ100" s="346" t="e">
        <f>#REF!/AZ$66</f>
        <v>#REF!</v>
      </c>
      <c r="BA100" s="346"/>
      <c r="BB100" s="305"/>
    </row>
    <row r="101" spans="2:54" hidden="1" x14ac:dyDescent="0.15">
      <c r="B101" s="48" t="s">
        <v>94</v>
      </c>
      <c r="F101" s="306"/>
      <c r="G101" s="306"/>
      <c r="H101" s="306"/>
      <c r="I101" s="306"/>
      <c r="J101" s="306"/>
      <c r="K101" s="306"/>
      <c r="L101" s="306"/>
      <c r="M101" s="306"/>
      <c r="N101" s="306"/>
      <c r="O101" s="307"/>
      <c r="P101" s="307"/>
      <c r="Q101" s="307"/>
      <c r="R101" s="307"/>
      <c r="S101" s="307"/>
      <c r="T101" s="307"/>
      <c r="U101" s="307"/>
      <c r="V101" s="307"/>
      <c r="W101" s="307"/>
      <c r="X101" s="307"/>
      <c r="Y101" s="307" t="e">
        <f>#REF!/Y$66</f>
        <v>#REF!</v>
      </c>
      <c r="Z101" s="307" t="e">
        <f>#REF!/Z$66</f>
        <v>#REF!</v>
      </c>
      <c r="AA101" s="307" t="e">
        <f>#REF!/AA$66</f>
        <v>#REF!</v>
      </c>
      <c r="AB101" s="307" t="e">
        <f>#REF!/AB$66</f>
        <v>#REF!</v>
      </c>
      <c r="AC101" s="307" t="e">
        <f>#REF!/AC$66</f>
        <v>#REF!</v>
      </c>
      <c r="AD101" s="307" t="e">
        <f>#REF!/AD$66</f>
        <v>#REF!</v>
      </c>
      <c r="AE101" s="307" t="e">
        <f>#REF!/AE$66</f>
        <v>#REF!</v>
      </c>
      <c r="AF101" s="307" t="e">
        <f>#REF!/AF$66</f>
        <v>#REF!</v>
      </c>
      <c r="AG101" s="307" t="e">
        <f>#REF!/AG$66</f>
        <v>#REF!</v>
      </c>
      <c r="AH101" s="307" t="e">
        <f>#REF!/AH$66</f>
        <v>#REF!</v>
      </c>
      <c r="AI101" s="307" t="e">
        <f>#REF!/AI$66</f>
        <v>#REF!</v>
      </c>
      <c r="AJ101" s="307" t="e">
        <f>#REF!/AJ$66</f>
        <v>#REF!</v>
      </c>
      <c r="AK101" s="307" t="e">
        <f>#REF!/AK$66</f>
        <v>#REF!</v>
      </c>
      <c r="AM101" s="307" t="e">
        <f>#REF!/AM$66</f>
        <v>#REF!</v>
      </c>
      <c r="AO101" s="307" t="e">
        <f>#REF!/AO$66</f>
        <v>#REF!</v>
      </c>
      <c r="AQ101" s="307" t="e">
        <f>#REF!/AQ$66</f>
        <v>#REF!</v>
      </c>
      <c r="AR101" s="307" t="e">
        <f>#REF!/AR$66</f>
        <v>#REF!</v>
      </c>
      <c r="AS101" s="307" t="e">
        <f>#REF!/AS$66</f>
        <v>#REF!</v>
      </c>
      <c r="AT101" s="307" t="e">
        <f>#REF!/AT$66</f>
        <v>#REF!</v>
      </c>
      <c r="AU101" s="307" t="e">
        <f>#REF!/AU$66</f>
        <v>#REF!</v>
      </c>
      <c r="AV101" s="307" t="e">
        <f>#REF!/AV$66</f>
        <v>#REF!</v>
      </c>
      <c r="AW101" s="346" t="e">
        <f>#REF!/AW$66</f>
        <v>#REF!</v>
      </c>
      <c r="AX101" s="346" t="e">
        <f>#REF!/AX$66</f>
        <v>#REF!</v>
      </c>
      <c r="AY101" s="346" t="e">
        <f>#REF!/AY$66</f>
        <v>#REF!</v>
      </c>
      <c r="AZ101" s="346" t="e">
        <f>#REF!/AZ$66</f>
        <v>#REF!</v>
      </c>
      <c r="BA101" s="346"/>
      <c r="BB101" s="305"/>
    </row>
    <row r="102" spans="2:54" hidden="1" x14ac:dyDescent="0.15">
      <c r="B102" s="48" t="s">
        <v>95</v>
      </c>
      <c r="F102" s="306">
        <f>+F38/$F$66</f>
        <v>1.1363636363636365</v>
      </c>
      <c r="G102" s="306">
        <f>+G38/$G$66</f>
        <v>1.2913223140495866</v>
      </c>
      <c r="H102" s="306">
        <f>+H38/$H$66</f>
        <v>1.2913223140495866</v>
      </c>
      <c r="I102" s="306">
        <f>+I38/$I$66</f>
        <v>1.1904761904761905</v>
      </c>
      <c r="J102" s="306">
        <f>+J38/$J$66</f>
        <v>1.1904761904761905</v>
      </c>
      <c r="K102" s="306">
        <f>+K38/$K$66</f>
        <v>1.9047619047619047</v>
      </c>
      <c r="L102" s="306">
        <f>+L38/$L$66</f>
        <v>2.1645021645021645</v>
      </c>
      <c r="M102" s="306">
        <f>+M38/$M$66</f>
        <v>2.2813688212927756</v>
      </c>
      <c r="N102" s="306">
        <f>+N38/$N$66</f>
        <v>2.2413793103448274</v>
      </c>
      <c r="O102" s="307">
        <f>+O38/O$66</f>
        <v>2.2522522522522523</v>
      </c>
      <c r="P102" s="307">
        <f>+P38/P$66</f>
        <v>2.3160762942779289</v>
      </c>
      <c r="Q102" s="307">
        <f>+Q38/Q$66</f>
        <v>2.3696682464454977</v>
      </c>
      <c r="R102" s="307">
        <f>+R38/R$66</f>
        <v>2.4726973006387802</v>
      </c>
      <c r="S102" s="307"/>
      <c r="T102" s="307">
        <f>+T38/T$66</f>
        <v>2.7272727272727271</v>
      </c>
      <c r="U102" s="307">
        <f>+U38/U$66</f>
        <v>4.7619047619047619</v>
      </c>
      <c r="V102" s="307">
        <f>+V38/V$66</f>
        <v>4.7482014388489207</v>
      </c>
      <c r="W102" s="307">
        <f>+W38/W$66</f>
        <v>4.7559449311639552</v>
      </c>
      <c r="X102" s="307">
        <f>+X38/X$66</f>
        <v>4.7674418604651159</v>
      </c>
      <c r="Y102" s="307">
        <f t="shared" ref="Y102:AK102" si="47">Y38/Y$66</f>
        <v>4.6560846560846558</v>
      </c>
      <c r="Z102" s="307">
        <f t="shared" si="47"/>
        <v>4.4239631336405534</v>
      </c>
      <c r="AA102" s="307">
        <f t="shared" si="47"/>
        <v>4.6025104602510458</v>
      </c>
      <c r="AB102" s="307">
        <f t="shared" si="47"/>
        <v>4.5985401459854014</v>
      </c>
      <c r="AC102" s="307">
        <f t="shared" si="47"/>
        <v>4.666666666666667</v>
      </c>
      <c r="AD102" s="307">
        <f t="shared" si="47"/>
        <v>4.63768115942029</v>
      </c>
      <c r="AE102" s="307">
        <f t="shared" si="47"/>
        <v>4.75</v>
      </c>
      <c r="AF102" s="307">
        <f t="shared" si="47"/>
        <v>4.5999999999999996</v>
      </c>
      <c r="AG102" s="307">
        <f t="shared" si="47"/>
        <v>4.84375</v>
      </c>
      <c r="AH102" s="307">
        <f t="shared" si="47"/>
        <v>4.3478260869565215</v>
      </c>
      <c r="AI102" s="307">
        <f t="shared" si="47"/>
        <v>4.2857142857142856</v>
      </c>
      <c r="AJ102" s="307">
        <f t="shared" si="47"/>
        <v>4.1910331384015596</v>
      </c>
      <c r="AK102" s="307">
        <f t="shared" si="47"/>
        <v>4.1525423728813555</v>
      </c>
      <c r="AM102" s="307">
        <f>AM38/AM$66</f>
        <v>2.3581429624170966</v>
      </c>
      <c r="AO102" s="307">
        <f>AO38/AO$66</f>
        <v>2.2196261682242993</v>
      </c>
      <c r="AQ102" s="307">
        <f t="shared" ref="AQ102:AY102" si="48">AQ38/AQ$66</f>
        <v>2.7758620689655169</v>
      </c>
      <c r="AR102" s="307">
        <f t="shared" si="48"/>
        <v>2.045075125208681</v>
      </c>
      <c r="AS102" s="307">
        <f t="shared" si="48"/>
        <v>2.0484037813533802</v>
      </c>
      <c r="AT102" s="307">
        <f t="shared" si="48"/>
        <v>2.3952095808383231</v>
      </c>
      <c r="AU102" s="307">
        <f t="shared" si="48"/>
        <v>2.396240221793934</v>
      </c>
      <c r="AV102" s="307">
        <f t="shared" si="48"/>
        <v>2.403361344537815</v>
      </c>
      <c r="AW102" s="346">
        <f t="shared" si="48"/>
        <v>2.5291828793774318</v>
      </c>
      <c r="AX102" s="346">
        <f t="shared" si="48"/>
        <v>2.6132404181184667</v>
      </c>
      <c r="AY102" s="346">
        <f t="shared" si="48"/>
        <v>2.6946107784431139</v>
      </c>
      <c r="AZ102" s="346">
        <f>AZ38/AZ$66</f>
        <v>2.75</v>
      </c>
      <c r="BA102" s="346"/>
      <c r="BB102" s="305"/>
    </row>
    <row r="103" spans="2:54" hidden="1" x14ac:dyDescent="0.15">
      <c r="B103" s="48" t="s">
        <v>96</v>
      </c>
      <c r="F103" s="306">
        <f>+F40/$F$66</f>
        <v>2.2727272727272729</v>
      </c>
      <c r="G103" s="306">
        <f>+G40/$G$66</f>
        <v>2.3243801652892557</v>
      </c>
      <c r="H103" s="306">
        <f>+H40/$H$66</f>
        <v>2.3243801652892557</v>
      </c>
      <c r="I103" s="306">
        <f>+I40/$I$66</f>
        <v>2.1428571428571428</v>
      </c>
      <c r="J103" s="306">
        <f>+J40/$J$66</f>
        <v>2.1428571428571428</v>
      </c>
      <c r="K103" s="306">
        <f>+K40/$K$66</f>
        <v>2.3809523809523809</v>
      </c>
      <c r="L103" s="306">
        <f>+L40/$L$66</f>
        <v>2.1645021645021645</v>
      </c>
      <c r="M103" s="306">
        <f>+M40/$M$66</f>
        <v>2.2813688212927756</v>
      </c>
      <c r="N103" s="306">
        <f>+N40/$N$66</f>
        <v>2.2413793103448274</v>
      </c>
      <c r="O103" s="307">
        <f>+O40/O$66</f>
        <v>2.2522522522522523</v>
      </c>
      <c r="P103" s="307">
        <f>+P40/P$66</f>
        <v>2.3160762942779289</v>
      </c>
      <c r="Q103" s="307">
        <f>+Q40/Q$66</f>
        <v>2.3696682464454977</v>
      </c>
      <c r="R103" s="307">
        <f>+R40/R$66</f>
        <v>2.4726973006387802</v>
      </c>
      <c r="S103" s="307"/>
      <c r="T103" s="307">
        <f>+T40/T$66</f>
        <v>2.7272727272727271</v>
      </c>
      <c r="U103" s="307">
        <f>+U40/U$66</f>
        <v>4.7619047619047619</v>
      </c>
      <c r="V103" s="307">
        <f>+V40/V$66</f>
        <v>4.7482014388489207</v>
      </c>
      <c r="W103" s="307" t="e">
        <f>+#REF!/W$66</f>
        <v>#REF!</v>
      </c>
      <c r="X103" s="307" t="e">
        <f>+#REF!/X$66</f>
        <v>#REF!</v>
      </c>
      <c r="Y103" s="307">
        <f t="shared" ref="Y103:AK103" si="49">Y40/Y$66</f>
        <v>4.6560846560846558</v>
      </c>
      <c r="Z103" s="307">
        <f t="shared" si="49"/>
        <v>4.4239631336405534</v>
      </c>
      <c r="AA103" s="307">
        <f t="shared" si="49"/>
        <v>4.6025104602510458</v>
      </c>
      <c r="AB103" s="307">
        <f t="shared" si="49"/>
        <v>4.5985401459854014</v>
      </c>
      <c r="AC103" s="307">
        <f t="shared" si="49"/>
        <v>4.666666666666667</v>
      </c>
      <c r="AD103" s="307">
        <f t="shared" si="49"/>
        <v>4.63768115942029</v>
      </c>
      <c r="AE103" s="307">
        <f t="shared" si="49"/>
        <v>4.75</v>
      </c>
      <c r="AF103" s="307">
        <f t="shared" si="49"/>
        <v>4.5999999999999996</v>
      </c>
      <c r="AG103" s="307">
        <f t="shared" si="49"/>
        <v>4.84375</v>
      </c>
      <c r="AH103" s="307">
        <f t="shared" si="49"/>
        <v>4.3478260869565215</v>
      </c>
      <c r="AI103" s="307">
        <f t="shared" si="49"/>
        <v>4.2857142857142856</v>
      </c>
      <c r="AJ103" s="307">
        <f t="shared" si="49"/>
        <v>4.1910331384015596</v>
      </c>
      <c r="AK103" s="307">
        <f t="shared" si="49"/>
        <v>4.1525423728813555</v>
      </c>
      <c r="AM103" s="307">
        <f>AM40/AM$66</f>
        <v>4.7162859248341933</v>
      </c>
      <c r="AO103" s="307">
        <f>AO40/AO$66</f>
        <v>4.4392523364485985</v>
      </c>
      <c r="AQ103" s="307">
        <f t="shared" ref="AQ103:AY103" si="50">AQ40/AQ$66</f>
        <v>5.5517241379310338</v>
      </c>
      <c r="AR103" s="307">
        <f t="shared" si="50"/>
        <v>4.0901502504173619</v>
      </c>
      <c r="AS103" s="307">
        <f t="shared" si="50"/>
        <v>4.8283803417615392</v>
      </c>
      <c r="AT103" s="307">
        <f t="shared" si="50"/>
        <v>4.7904191616766463</v>
      </c>
      <c r="AU103" s="307">
        <f t="shared" si="50"/>
        <v>4.7924804435878681</v>
      </c>
      <c r="AV103" s="307">
        <f t="shared" si="50"/>
        <v>4.8067226890756301</v>
      </c>
      <c r="AW103" s="346">
        <f t="shared" si="50"/>
        <v>5.0583657587548636</v>
      </c>
      <c r="AX103" s="346">
        <f t="shared" si="50"/>
        <v>5.2264808362369335</v>
      </c>
      <c r="AY103" s="346">
        <f t="shared" si="50"/>
        <v>5.3892215568862278</v>
      </c>
      <c r="AZ103" s="346">
        <f>AZ40/AZ$66</f>
        <v>5.75</v>
      </c>
      <c r="BA103" s="346"/>
      <c r="BB103" s="305"/>
    </row>
    <row r="104" spans="2:54" hidden="1" x14ac:dyDescent="0.15">
      <c r="B104" s="48" t="s">
        <v>71</v>
      </c>
      <c r="F104" s="306" t="e">
        <f>+#REF!/$F$66</f>
        <v>#REF!</v>
      </c>
      <c r="G104" s="306" t="e">
        <f>+#REF!/$G$66</f>
        <v>#REF!</v>
      </c>
      <c r="H104" s="306" t="e">
        <f>+#REF!/$H$66</f>
        <v>#REF!</v>
      </c>
      <c r="I104" s="306" t="e">
        <f>+#REF!/$I$66</f>
        <v>#REF!</v>
      </c>
      <c r="J104" s="306" t="e">
        <f>+#REF!/$J$66</f>
        <v>#REF!</v>
      </c>
      <c r="K104" s="306" t="e">
        <f>+#REF!/$K$66</f>
        <v>#REF!</v>
      </c>
      <c r="L104" s="306" t="e">
        <f>+#REF!/$L$66</f>
        <v>#REF!</v>
      </c>
      <c r="M104" s="306" t="e">
        <f>+#REF!/$M$66</f>
        <v>#REF!</v>
      </c>
      <c r="N104" s="306" t="e">
        <f>+#REF!/$N$66</f>
        <v>#REF!</v>
      </c>
      <c r="O104" s="307" t="e">
        <f>+#REF!/O$66</f>
        <v>#REF!</v>
      </c>
      <c r="P104" s="307" t="e">
        <f>+#REF!/P$66</f>
        <v>#REF!</v>
      </c>
      <c r="Q104" s="307" t="e">
        <f>+#REF!/Q$66</f>
        <v>#REF!</v>
      </c>
      <c r="R104" s="307" t="e">
        <f>+#REF!/R$66</f>
        <v>#REF!</v>
      </c>
      <c r="S104" s="307"/>
      <c r="T104" s="307" t="e">
        <f>+#REF!/T$66</f>
        <v>#REF!</v>
      </c>
      <c r="U104" s="307" t="e">
        <f>+#REF!/U$66</f>
        <v>#REF!</v>
      </c>
      <c r="V104" s="307" t="e">
        <f>+#REF!/V$66</f>
        <v>#REF!</v>
      </c>
      <c r="W104" s="307"/>
      <c r="X104" s="307"/>
      <c r="Y104" s="307" t="e">
        <f>#REF!/Y$66</f>
        <v>#REF!</v>
      </c>
      <c r="Z104" s="307" t="e">
        <f>#REF!/Z$66</f>
        <v>#REF!</v>
      </c>
      <c r="AA104" s="307" t="e">
        <f>#REF!/AA$66</f>
        <v>#REF!</v>
      </c>
      <c r="AB104" s="307" t="e">
        <f>#REF!/AB$66</f>
        <v>#REF!</v>
      </c>
      <c r="AC104" s="307" t="e">
        <f>#REF!/AC$66</f>
        <v>#REF!</v>
      </c>
      <c r="AD104" s="307" t="e">
        <f>#REF!/AD$66</f>
        <v>#REF!</v>
      </c>
      <c r="AE104" s="307" t="e">
        <f>#REF!/AE$66</f>
        <v>#REF!</v>
      </c>
      <c r="AF104" s="307" t="e">
        <f>#REF!/AF$66</f>
        <v>#REF!</v>
      </c>
      <c r="AG104" s="307" t="e">
        <f>#REF!/AG$66</f>
        <v>#REF!</v>
      </c>
      <c r="AH104" s="307" t="e">
        <f>#REF!/AH$66</f>
        <v>#REF!</v>
      </c>
      <c r="AI104" s="307" t="e">
        <f>#REF!/AI$66</f>
        <v>#REF!</v>
      </c>
      <c r="AJ104" s="307" t="e">
        <f>#REF!/AJ$66</f>
        <v>#REF!</v>
      </c>
      <c r="AK104" s="307" t="e">
        <f>#REF!/AK$66</f>
        <v>#REF!</v>
      </c>
      <c r="AM104" s="307" t="e">
        <f>#REF!/AM$66</f>
        <v>#REF!</v>
      </c>
      <c r="AO104" s="307" t="e">
        <f>#REF!/AO$66</f>
        <v>#REF!</v>
      </c>
      <c r="AQ104" s="307" t="e">
        <f>#REF!/AQ$66</f>
        <v>#REF!</v>
      </c>
      <c r="AR104" s="307" t="e">
        <f>#REF!/AR$66</f>
        <v>#REF!</v>
      </c>
      <c r="AS104" s="307" t="e">
        <f>#REF!/AS$66</f>
        <v>#REF!</v>
      </c>
      <c r="AT104" s="307" t="e">
        <f>#REF!/AT$66</f>
        <v>#REF!</v>
      </c>
      <c r="AU104" s="307" t="e">
        <f>#REF!/AU$66</f>
        <v>#REF!</v>
      </c>
      <c r="AV104" s="307" t="e">
        <f>#REF!/AV$66</f>
        <v>#REF!</v>
      </c>
      <c r="AW104" s="346" t="e">
        <f>#REF!/AW$66</f>
        <v>#REF!</v>
      </c>
      <c r="AX104" s="346" t="e">
        <f>#REF!/AX$66</f>
        <v>#REF!</v>
      </c>
      <c r="AY104" s="346" t="e">
        <f>#REF!/AY$66</f>
        <v>#REF!</v>
      </c>
      <c r="AZ104" s="346" t="e">
        <f>#REF!/AZ$66</f>
        <v>#REF!</v>
      </c>
      <c r="BA104" s="346"/>
      <c r="BB104" s="305"/>
    </row>
    <row r="105" spans="2:54" hidden="1" x14ac:dyDescent="0.15">
      <c r="B105" s="48" t="s">
        <v>73</v>
      </c>
      <c r="F105" s="306">
        <f>+F44/$F$66</f>
        <v>0.18181818181818182</v>
      </c>
      <c r="G105" s="306">
        <f>+G44/$G$66</f>
        <v>0.18078512396694213</v>
      </c>
      <c r="H105" s="306">
        <f>+H44/$H$66</f>
        <v>0.18078512396694213</v>
      </c>
      <c r="I105" s="306">
        <f>+I44/$I$66</f>
        <v>0.16666666666666666</v>
      </c>
      <c r="J105" s="306">
        <f>+J44/$J$66</f>
        <v>0.16666666666666666</v>
      </c>
      <c r="K105" s="306">
        <f>+K44/$K$66</f>
        <v>0.19047619047619047</v>
      </c>
      <c r="L105" s="306">
        <f>+L44/$L$66</f>
        <v>0.2813852813852814</v>
      </c>
      <c r="M105" s="306">
        <f>+M44/$M$66</f>
        <v>0.28517110266159695</v>
      </c>
      <c r="N105" s="306">
        <f>+N44/$N$66</f>
        <v>0.28620689655172415</v>
      </c>
      <c r="O105" s="307">
        <f t="shared" ref="O105:R106" si="51">+O44/O$66</f>
        <v>0.28528528528528529</v>
      </c>
      <c r="P105" s="307">
        <f t="shared" si="51"/>
        <v>0.29972752043596729</v>
      </c>
      <c r="Q105" s="307">
        <f t="shared" si="51"/>
        <v>0.30805687203791471</v>
      </c>
      <c r="R105" s="307">
        <f t="shared" si="51"/>
        <v>0.31939006799917574</v>
      </c>
      <c r="S105" s="307"/>
      <c r="T105" s="307">
        <f t="shared" ref="T105:AK105" si="52">+T44/T$66</f>
        <v>0.34545454545454546</v>
      </c>
      <c r="U105" s="307">
        <f t="shared" si="52"/>
        <v>0.63492063492063489</v>
      </c>
      <c r="V105" s="307">
        <f t="shared" si="52"/>
        <v>0.64748201438848918</v>
      </c>
      <c r="W105" s="307">
        <f t="shared" si="52"/>
        <v>0.6508135168961201</v>
      </c>
      <c r="X105" s="307">
        <f t="shared" si="52"/>
        <v>0.65116279069767447</v>
      </c>
      <c r="Y105" s="307">
        <f t="shared" si="52"/>
        <v>0.64550264550264547</v>
      </c>
      <c r="Z105" s="307">
        <f t="shared" si="52"/>
        <v>0.61751152073732718</v>
      </c>
      <c r="AA105" s="307">
        <f t="shared" si="52"/>
        <v>0.62761506276150625</v>
      </c>
      <c r="AB105" s="307">
        <f t="shared" si="52"/>
        <v>0.63138686131386856</v>
      </c>
      <c r="AC105" s="307">
        <f t="shared" si="52"/>
        <v>0.6333333333333333</v>
      </c>
      <c r="AD105" s="307">
        <f t="shared" si="52"/>
        <v>0.6376811594202898</v>
      </c>
      <c r="AE105" s="307">
        <f t="shared" si="52"/>
        <v>0.65</v>
      </c>
      <c r="AF105" s="307">
        <f t="shared" si="52"/>
        <v>0.64</v>
      </c>
      <c r="AG105" s="307">
        <f t="shared" si="52"/>
        <v>0.8125</v>
      </c>
      <c r="AH105" s="307">
        <f t="shared" si="52"/>
        <v>0.72049689440993792</v>
      </c>
      <c r="AI105" s="307">
        <f t="shared" si="52"/>
        <v>0.70329670329670335</v>
      </c>
      <c r="AJ105" s="307">
        <f t="shared" si="52"/>
        <v>0.70175438596491224</v>
      </c>
      <c r="AK105" s="307">
        <f t="shared" si="52"/>
        <v>0.69491525423728817</v>
      </c>
      <c r="AM105" s="307">
        <f>+AM44/AM$66</f>
        <v>0.70095799557848204</v>
      </c>
      <c r="AO105" s="307">
        <f>+AO44/AO$66</f>
        <v>0.64252336448598135</v>
      </c>
      <c r="AQ105" s="307">
        <f t="shared" ref="AQ105:AY105" si="53">+AQ44/AQ$66</f>
        <v>0.64039408866995073</v>
      </c>
      <c r="AR105" s="307">
        <f t="shared" si="53"/>
        <v>0.667779632721202</v>
      </c>
      <c r="AS105" s="307">
        <f t="shared" si="53"/>
        <v>0.65841550114930081</v>
      </c>
      <c r="AT105" s="307">
        <f t="shared" si="53"/>
        <v>0.6586826347305389</v>
      </c>
      <c r="AU105" s="307">
        <f t="shared" si="53"/>
        <v>0.6596102115905883</v>
      </c>
      <c r="AV105" s="307">
        <f t="shared" si="53"/>
        <v>0.66386554621848737</v>
      </c>
      <c r="AW105" s="346">
        <f t="shared" si="53"/>
        <v>0.68871595330739299</v>
      </c>
      <c r="AX105" s="346">
        <f t="shared" si="53"/>
        <v>0.7317073170731706</v>
      </c>
      <c r="AY105" s="346">
        <f t="shared" si="53"/>
        <v>0.71856287425149701</v>
      </c>
      <c r="AZ105" s="346">
        <f>+AZ44/AZ$66</f>
        <v>0.6</v>
      </c>
      <c r="BA105" s="346"/>
      <c r="BB105" s="305"/>
    </row>
    <row r="106" spans="2:54" hidden="1" x14ac:dyDescent="0.15">
      <c r="B106" s="48" t="s">
        <v>74</v>
      </c>
      <c r="F106" s="306">
        <f>+F45/$F$66</f>
        <v>0.24431818181818182</v>
      </c>
      <c r="G106" s="306">
        <f>+G45/$G$66</f>
        <v>0.25826446280991733</v>
      </c>
      <c r="H106" s="306">
        <f>+H45/$H$66</f>
        <v>0.25826446280991733</v>
      </c>
      <c r="I106" s="306">
        <f>+I45/$I$66</f>
        <v>0.23809523809523808</v>
      </c>
      <c r="J106" s="306">
        <f>+J45/$J$66</f>
        <v>0.23809523809523808</v>
      </c>
      <c r="K106" s="306">
        <f>+K45/$K$66</f>
        <v>0.2857142857142857</v>
      </c>
      <c r="L106" s="306">
        <f>+L45/$L$66</f>
        <v>0.2813852813852814</v>
      </c>
      <c r="M106" s="306">
        <f>+M45/$M$66</f>
        <v>0.28517110266159695</v>
      </c>
      <c r="N106" s="306">
        <f>+N45/$N$66</f>
        <v>0.28620689655172415</v>
      </c>
      <c r="O106" s="307">
        <f t="shared" si="51"/>
        <v>0.28528528528528529</v>
      </c>
      <c r="P106" s="307">
        <f t="shared" si="51"/>
        <v>0.29972752043596729</v>
      </c>
      <c r="Q106" s="307">
        <f t="shared" si="51"/>
        <v>0.30805687203791471</v>
      </c>
      <c r="R106" s="307">
        <f t="shared" si="51"/>
        <v>0.31939006799917574</v>
      </c>
      <c r="S106" s="307"/>
      <c r="T106" s="307">
        <f t="shared" ref="T106:AK106" si="54">+T45/T$66</f>
        <v>0.34545454545454546</v>
      </c>
      <c r="U106" s="307">
        <f t="shared" si="54"/>
        <v>0.63492063492063489</v>
      </c>
      <c r="V106" s="307">
        <f t="shared" si="54"/>
        <v>0.64748201438848918</v>
      </c>
      <c r="W106" s="307">
        <f t="shared" si="54"/>
        <v>0.6508135168961201</v>
      </c>
      <c r="X106" s="307">
        <f t="shared" si="54"/>
        <v>0.65116279069767447</v>
      </c>
      <c r="Y106" s="307">
        <f t="shared" si="54"/>
        <v>0.64550264550264547</v>
      </c>
      <c r="Z106" s="307">
        <f t="shared" si="54"/>
        <v>0.61751152073732718</v>
      </c>
      <c r="AA106" s="307">
        <f t="shared" si="54"/>
        <v>0.62761506276150625</v>
      </c>
      <c r="AB106" s="307">
        <f t="shared" si="54"/>
        <v>0.63138686131386856</v>
      </c>
      <c r="AC106" s="307">
        <f t="shared" si="54"/>
        <v>0.6333333333333333</v>
      </c>
      <c r="AD106" s="307">
        <f t="shared" si="54"/>
        <v>0.6376811594202898</v>
      </c>
      <c r="AE106" s="307">
        <f t="shared" si="54"/>
        <v>0.65</v>
      </c>
      <c r="AF106" s="307">
        <f t="shared" si="54"/>
        <v>0.64</v>
      </c>
      <c r="AG106" s="307">
        <f t="shared" si="54"/>
        <v>0.8125</v>
      </c>
      <c r="AH106" s="307">
        <f t="shared" si="54"/>
        <v>0.72049689440993792</v>
      </c>
      <c r="AI106" s="307">
        <f t="shared" si="54"/>
        <v>0.70329670329670335</v>
      </c>
      <c r="AJ106" s="307">
        <f t="shared" si="54"/>
        <v>0.70175438596491224</v>
      </c>
      <c r="AK106" s="307">
        <f t="shared" si="54"/>
        <v>0.69491525423728817</v>
      </c>
      <c r="AM106" s="307">
        <f>+AM45/AM$66</f>
        <v>0.69491525423728828</v>
      </c>
      <c r="AO106" s="307">
        <f>+AO45/AO$66</f>
        <v>0.9929906542056075</v>
      </c>
      <c r="AQ106" s="307">
        <f t="shared" ref="AQ106:AY106" si="55">+AQ45/AQ$66</f>
        <v>0.98522167487684731</v>
      </c>
      <c r="AR106" s="307">
        <f t="shared" si="55"/>
        <v>1.001669449081803</v>
      </c>
      <c r="AS106" s="307">
        <f t="shared" si="55"/>
        <v>0.98762325172395127</v>
      </c>
      <c r="AT106" s="307">
        <f t="shared" si="55"/>
        <v>0.9880239520958084</v>
      </c>
      <c r="AU106" s="307">
        <f t="shared" si="55"/>
        <v>0.9894153173858824</v>
      </c>
      <c r="AV106" s="307">
        <f t="shared" si="55"/>
        <v>0.99579831932773111</v>
      </c>
      <c r="AW106" s="346">
        <f t="shared" si="55"/>
        <v>1.0311284046692606</v>
      </c>
      <c r="AX106" s="346">
        <f t="shared" si="55"/>
        <v>1.0801393728222994</v>
      </c>
      <c r="AY106" s="346">
        <f t="shared" si="55"/>
        <v>1.0479041916167664</v>
      </c>
      <c r="AZ106" s="346">
        <f>+AZ45/AZ$66</f>
        <v>0.875</v>
      </c>
      <c r="BA106" s="346"/>
      <c r="BB106" s="305"/>
    </row>
    <row r="107" spans="2:54" hidden="1" x14ac:dyDescent="0.15">
      <c r="F107" s="306" t="e">
        <f>+#REF!/$F$66</f>
        <v>#REF!</v>
      </c>
      <c r="G107" s="306" t="e">
        <f>+#REF!/$G$66</f>
        <v>#REF!</v>
      </c>
      <c r="H107" s="306" t="e">
        <f>+#REF!/$H$66</f>
        <v>#REF!</v>
      </c>
      <c r="I107" s="306" t="e">
        <f>+#REF!/$I$66</f>
        <v>#REF!</v>
      </c>
      <c r="J107" s="306" t="e">
        <f>+#REF!/$J$66</f>
        <v>#REF!</v>
      </c>
      <c r="K107" s="306" t="e">
        <f>+#REF!/$K$66</f>
        <v>#REF!</v>
      </c>
      <c r="L107" s="306" t="e">
        <f>+#REF!/$L$66</f>
        <v>#REF!</v>
      </c>
      <c r="M107" s="306" t="e">
        <f>+#REF!/$M$66</f>
        <v>#REF!</v>
      </c>
      <c r="N107" s="306" t="e">
        <f>+#REF!/$N$66</f>
        <v>#REF!</v>
      </c>
      <c r="O107" s="307" t="e">
        <f>+#REF!/O$66</f>
        <v>#REF!</v>
      </c>
      <c r="P107" s="307" t="e">
        <f>+#REF!/P$66</f>
        <v>#REF!</v>
      </c>
      <c r="Q107" s="307" t="e">
        <f>+#REF!/Q$66</f>
        <v>#REF!</v>
      </c>
      <c r="R107" s="307" t="e">
        <f>+#REF!/R$66</f>
        <v>#REF!</v>
      </c>
      <c r="S107" s="307"/>
      <c r="T107" s="307" t="e">
        <f>+#REF!/T$66</f>
        <v>#REF!</v>
      </c>
      <c r="U107" s="307" t="s">
        <v>45</v>
      </c>
      <c r="V107" s="307" t="s">
        <v>45</v>
      </c>
      <c r="W107" s="307"/>
      <c r="X107" s="307"/>
      <c r="Y107" s="307"/>
      <c r="Z107" s="307"/>
      <c r="AA107" s="307"/>
      <c r="AB107" s="307"/>
      <c r="AC107" s="307"/>
      <c r="AD107" s="307"/>
      <c r="AE107" s="307"/>
      <c r="AF107" s="307"/>
      <c r="AG107" s="307"/>
      <c r="AH107" s="307"/>
      <c r="AI107" s="307"/>
      <c r="AJ107" s="307"/>
      <c r="AK107" s="307"/>
      <c r="AM107" s="307"/>
      <c r="AO107" s="307"/>
      <c r="AQ107" s="307"/>
      <c r="AR107" s="307"/>
      <c r="AS107" s="307"/>
      <c r="AT107" s="307"/>
      <c r="AU107" s="307"/>
      <c r="AV107" s="307"/>
      <c r="AW107" s="346"/>
      <c r="AX107" s="346"/>
      <c r="AY107" s="346"/>
      <c r="AZ107" s="346"/>
      <c r="BA107" s="346"/>
      <c r="BB107" s="305"/>
    </row>
    <row r="108" spans="2:54" hidden="1" x14ac:dyDescent="0.15">
      <c r="F108" s="306" t="e">
        <f>+#REF!/$F$66</f>
        <v>#REF!</v>
      </c>
      <c r="G108" s="306" t="e">
        <f>+#REF!/$G$66</f>
        <v>#REF!</v>
      </c>
      <c r="H108" s="306" t="e">
        <f>+#REF!/$H$66</f>
        <v>#REF!</v>
      </c>
      <c r="I108" s="306" t="e">
        <f>+#REF!/$I$66</f>
        <v>#REF!</v>
      </c>
      <c r="J108" s="306" t="e">
        <f>+#REF!/$J$66</f>
        <v>#REF!</v>
      </c>
      <c r="K108" s="306" t="e">
        <f>+#REF!/$K$66</f>
        <v>#REF!</v>
      </c>
      <c r="L108" s="306" t="e">
        <f>+#REF!/$L$66</f>
        <v>#REF!</v>
      </c>
      <c r="M108" s="306" t="e">
        <f>+#REF!/$M$66</f>
        <v>#REF!</v>
      </c>
      <c r="N108" s="306" t="e">
        <f>+#REF!/$N$66</f>
        <v>#REF!</v>
      </c>
      <c r="O108" s="307" t="e">
        <f>+#REF!/O$66</f>
        <v>#REF!</v>
      </c>
      <c r="P108" s="307" t="e">
        <f>+#REF!/P$66</f>
        <v>#REF!</v>
      </c>
      <c r="Q108" s="307" t="e">
        <f>+#REF!/Q$66</f>
        <v>#REF!</v>
      </c>
      <c r="R108" s="307" t="e">
        <f>+#REF!/R$66</f>
        <v>#REF!</v>
      </c>
      <c r="S108" s="307"/>
      <c r="T108" s="307" t="e">
        <f>+#REF!/T$66</f>
        <v>#REF!</v>
      </c>
      <c r="U108" s="307" t="e">
        <f>+#REF!/U$66</f>
        <v>#REF!</v>
      </c>
      <c r="V108" s="307" t="e">
        <f>+#REF!/V$66</f>
        <v>#REF!</v>
      </c>
      <c r="W108" s="307" t="e">
        <f>+#REF!/W$66</f>
        <v>#REF!</v>
      </c>
      <c r="X108" s="307" t="e">
        <f>+#REF!/X$66</f>
        <v>#REF!</v>
      </c>
      <c r="Y108" s="307" t="e">
        <f>+#REF!/Y$66</f>
        <v>#REF!</v>
      </c>
      <c r="Z108" s="307" t="e">
        <f>+#REF!/Z$66</f>
        <v>#REF!</v>
      </c>
      <c r="AA108" s="307" t="e">
        <f>+#REF!/AA$66</f>
        <v>#REF!</v>
      </c>
      <c r="AB108" s="307" t="e">
        <f>+#REF!/AB$66</f>
        <v>#REF!</v>
      </c>
      <c r="AC108" s="307" t="e">
        <f>+#REF!/AC$66</f>
        <v>#REF!</v>
      </c>
      <c r="AD108" s="307" t="e">
        <f>+#REF!/AD$66</f>
        <v>#REF!</v>
      </c>
      <c r="AE108" s="307" t="e">
        <f>+#REF!/AE$66</f>
        <v>#REF!</v>
      </c>
      <c r="AF108" s="307" t="e">
        <f>+#REF!/AF$66</f>
        <v>#REF!</v>
      </c>
      <c r="AG108" s="307" t="e">
        <f>+#REF!/AG$66</f>
        <v>#REF!</v>
      </c>
      <c r="AH108" s="307" t="e">
        <f>+#REF!/AH$66</f>
        <v>#REF!</v>
      </c>
      <c r="AI108" s="307" t="e">
        <f>+#REF!/AI$66</f>
        <v>#REF!</v>
      </c>
      <c r="AJ108" s="307" t="e">
        <f>+#REF!/AJ$66</f>
        <v>#REF!</v>
      </c>
      <c r="AK108" s="307" t="e">
        <f>+#REF!/AK$66</f>
        <v>#REF!</v>
      </c>
      <c r="AM108" s="307" t="e">
        <f>+#REF!/AM$66</f>
        <v>#REF!</v>
      </c>
      <c r="AO108" s="307" t="e">
        <f>+#REF!/AO$66</f>
        <v>#REF!</v>
      </c>
      <c r="AQ108" s="307" t="e">
        <f>+#REF!/AQ$66</f>
        <v>#REF!</v>
      </c>
      <c r="AR108" s="307" t="e">
        <f>+#REF!/AR$66</f>
        <v>#REF!</v>
      </c>
      <c r="AS108" s="307" t="e">
        <f>+#REF!/AS$66</f>
        <v>#REF!</v>
      </c>
      <c r="AT108" s="307" t="e">
        <f>+#REF!/AT$66</f>
        <v>#REF!</v>
      </c>
      <c r="AU108" s="307" t="e">
        <f>+#REF!/AU$66</f>
        <v>#REF!</v>
      </c>
      <c r="AV108" s="307" t="e">
        <f>+#REF!/AV$66</f>
        <v>#REF!</v>
      </c>
      <c r="AW108" s="346" t="e">
        <f>+#REF!/AW$66</f>
        <v>#REF!</v>
      </c>
      <c r="AX108" s="346" t="e">
        <f>+#REF!/AX$66</f>
        <v>#REF!</v>
      </c>
      <c r="AY108" s="346" t="e">
        <f>+#REF!/AY$66</f>
        <v>#REF!</v>
      </c>
      <c r="AZ108" s="346" t="e">
        <f>+#REF!/AZ$66</f>
        <v>#REF!</v>
      </c>
      <c r="BA108" s="346"/>
      <c r="BB108" s="305"/>
    </row>
    <row r="109" spans="2:54" hidden="1" x14ac:dyDescent="0.15">
      <c r="F109" s="306" t="e">
        <f>+#REF!/$F$66</f>
        <v>#REF!</v>
      </c>
      <c r="G109" s="306" t="e">
        <f>+#REF!/$G$66</f>
        <v>#REF!</v>
      </c>
      <c r="H109" s="306" t="e">
        <f>+#REF!/$H$66</f>
        <v>#REF!</v>
      </c>
      <c r="I109" s="306" t="e">
        <f>+#REF!/$I$66</f>
        <v>#REF!</v>
      </c>
      <c r="J109" s="306" t="e">
        <f>+#REF!/$J$66</f>
        <v>#REF!</v>
      </c>
      <c r="K109" s="306" t="e">
        <f>+#REF!/$K$66</f>
        <v>#REF!</v>
      </c>
      <c r="L109" s="306" t="e">
        <f>+#REF!/$L$66</f>
        <v>#REF!</v>
      </c>
      <c r="M109" s="306" t="e">
        <f>+#REF!/$M$66</f>
        <v>#REF!</v>
      </c>
      <c r="N109" s="306" t="e">
        <f>+#REF!/$N$66</f>
        <v>#REF!</v>
      </c>
      <c r="O109" s="307" t="e">
        <f>+#REF!/O$66</f>
        <v>#REF!</v>
      </c>
      <c r="P109" s="307" t="e">
        <f>+#REF!/P$66</f>
        <v>#REF!</v>
      </c>
      <c r="Q109" s="307" t="e">
        <f>+#REF!/Q$66</f>
        <v>#REF!</v>
      </c>
      <c r="R109" s="307" t="e">
        <f>+#REF!/R$66</f>
        <v>#REF!</v>
      </c>
      <c r="S109" s="307"/>
      <c r="T109" s="307" t="e">
        <f>+#REF!/T$66</f>
        <v>#REF!</v>
      </c>
      <c r="U109" s="307" t="s">
        <v>45</v>
      </c>
      <c r="V109" s="307" t="s">
        <v>45</v>
      </c>
      <c r="W109" s="307"/>
      <c r="X109" s="307"/>
      <c r="Y109" s="307"/>
      <c r="Z109" s="307"/>
      <c r="AA109" s="307"/>
      <c r="AB109" s="307"/>
      <c r="AC109" s="307"/>
      <c r="AD109" s="307"/>
      <c r="AE109" s="307"/>
      <c r="AF109" s="307"/>
      <c r="AG109" s="307"/>
      <c r="AH109" s="307"/>
      <c r="AI109" s="307"/>
      <c r="AJ109" s="307"/>
      <c r="AK109" s="307"/>
      <c r="AM109" s="307"/>
      <c r="AO109" s="307"/>
      <c r="AQ109" s="307"/>
      <c r="AR109" s="307"/>
      <c r="AS109" s="307"/>
      <c r="AT109" s="307"/>
      <c r="AU109" s="307"/>
      <c r="AV109" s="307"/>
      <c r="AW109" s="346"/>
      <c r="AX109" s="346"/>
      <c r="AY109" s="346"/>
      <c r="AZ109" s="346"/>
      <c r="BA109" s="346"/>
      <c r="BB109" s="305"/>
    </row>
    <row r="110" spans="2:54" hidden="1" x14ac:dyDescent="0.15">
      <c r="B110" s="48" t="s">
        <v>97</v>
      </c>
      <c r="F110" s="306">
        <f>+F46/$F$66</f>
        <v>0.68181818181818177</v>
      </c>
      <c r="G110" s="306">
        <f>+G46/$G$66</f>
        <v>0.67148760330578505</v>
      </c>
      <c r="H110" s="306">
        <f>+H46/$H$66</f>
        <v>0.67148760330578505</v>
      </c>
      <c r="I110" s="306">
        <f>+I46/$I$66</f>
        <v>0.61904761904761907</v>
      </c>
      <c r="J110" s="306">
        <f>+J46/$J$66</f>
        <v>0.61904761904761907</v>
      </c>
      <c r="K110" s="306">
        <f>+K46/$K$66</f>
        <v>0.7142857142857143</v>
      </c>
      <c r="L110" s="306">
        <f>+L46/$L$66</f>
        <v>0.7142857142857143</v>
      </c>
      <c r="M110" s="306">
        <f>+M46/$M$66</f>
        <v>0.72243346007604559</v>
      </c>
      <c r="N110" s="306">
        <f>+N46/$N$66</f>
        <v>0.72413793103448276</v>
      </c>
      <c r="O110" s="307">
        <f>+O46/O$66</f>
        <v>0.75075075075075071</v>
      </c>
      <c r="P110" s="307">
        <f>+P46/P$66</f>
        <v>0.76294277929155319</v>
      </c>
      <c r="Q110" s="307">
        <f>+Q46/Q$66</f>
        <v>0.75829383886255919</v>
      </c>
      <c r="R110" s="307">
        <f>+R46/R$66</f>
        <v>0.76241500103029047</v>
      </c>
      <c r="S110" s="307"/>
      <c r="T110" s="307">
        <f t="shared" ref="T110:AK110" si="56">+T46/T$66</f>
        <v>0.81818181818181823</v>
      </c>
      <c r="U110" s="307">
        <f t="shared" si="56"/>
        <v>0.87301587301587302</v>
      </c>
      <c r="V110" s="307">
        <f t="shared" si="56"/>
        <v>0.93525179856115104</v>
      </c>
      <c r="W110" s="307">
        <f t="shared" si="56"/>
        <v>1</v>
      </c>
      <c r="X110" s="307">
        <f t="shared" si="56"/>
        <v>1</v>
      </c>
      <c r="Y110" s="307">
        <f t="shared" si="56"/>
        <v>0.99470899470899465</v>
      </c>
      <c r="Z110" s="307">
        <f t="shared" si="56"/>
        <v>0.95852534562211977</v>
      </c>
      <c r="AA110" s="307">
        <f t="shared" si="56"/>
        <v>1.00418410041841</v>
      </c>
      <c r="AB110" s="307">
        <f t="shared" si="56"/>
        <v>1.0072992700729928</v>
      </c>
      <c r="AC110" s="307">
        <f t="shared" si="56"/>
        <v>1.1666666666666667</v>
      </c>
      <c r="AD110" s="307">
        <f t="shared" si="56"/>
        <v>1.1594202898550725</v>
      </c>
      <c r="AE110" s="307">
        <f t="shared" si="56"/>
        <v>1.2</v>
      </c>
      <c r="AF110" s="307">
        <f t="shared" si="56"/>
        <v>1.2</v>
      </c>
      <c r="AG110" s="307">
        <f t="shared" si="56"/>
        <v>1.625</v>
      </c>
      <c r="AH110" s="307">
        <f t="shared" si="56"/>
        <v>1.4658385093167703</v>
      </c>
      <c r="AI110" s="307">
        <f t="shared" si="56"/>
        <v>1.4505494505494505</v>
      </c>
      <c r="AJ110" s="307">
        <f t="shared" si="56"/>
        <v>1.4522417153996101</v>
      </c>
      <c r="AK110" s="307">
        <f t="shared" si="56"/>
        <v>1.4406779661016949</v>
      </c>
      <c r="AM110" s="307">
        <f>+AM46/AM$66</f>
        <v>1.3264554163596169</v>
      </c>
      <c r="AO110" s="307">
        <f>+AO46/AO$66</f>
        <v>1.2266355140186915</v>
      </c>
      <c r="AQ110" s="307">
        <f t="shared" ref="AQ110:AY110" si="57">+AQ46/AQ$66</f>
        <v>1.2315270935960592</v>
      </c>
      <c r="AR110" s="307">
        <f t="shared" si="57"/>
        <v>1.2103505843071787</v>
      </c>
      <c r="AS110" s="307">
        <f t="shared" si="57"/>
        <v>1.2070950854403848</v>
      </c>
      <c r="AT110" s="307">
        <f t="shared" si="57"/>
        <v>1.1976047904191616</v>
      </c>
      <c r="AU110" s="307">
        <f t="shared" si="57"/>
        <v>1.1955435085079413</v>
      </c>
      <c r="AV110" s="307">
        <f t="shared" si="57"/>
        <v>1.1974789915966386</v>
      </c>
      <c r="AW110" s="346">
        <f t="shared" si="57"/>
        <v>1.245136186770428</v>
      </c>
      <c r="AX110" s="346">
        <f t="shared" si="57"/>
        <v>1.2891986062717768</v>
      </c>
      <c r="AY110" s="346">
        <f t="shared" si="57"/>
        <v>1.347305389221557</v>
      </c>
      <c r="AZ110" s="346">
        <f>+AZ46/AZ$66</f>
        <v>1.375</v>
      </c>
      <c r="BA110" s="346"/>
      <c r="BB110" s="305"/>
    </row>
    <row r="111" spans="2:54" ht="14" hidden="1" thickBot="1" x14ac:dyDescent="0.2">
      <c r="B111" s="48" t="s">
        <v>98</v>
      </c>
      <c r="F111" s="306">
        <f>+F48/$F$66</f>
        <v>0.36931818181818182</v>
      </c>
      <c r="G111" s="306">
        <f>+G48/$G$66</f>
        <v>0.38739669421487599</v>
      </c>
      <c r="H111" s="306">
        <f>+H48/$H$66</f>
        <v>0.38739669421487599</v>
      </c>
      <c r="I111" s="306">
        <f>+I48/$I$66</f>
        <v>0.35714285714285715</v>
      </c>
      <c r="J111" s="306">
        <f>+J48/$J$66</f>
        <v>0.35714285714285715</v>
      </c>
      <c r="K111" s="306">
        <f>+K48/$K$66</f>
        <v>0.47619047619047616</v>
      </c>
      <c r="L111" s="306">
        <f>+L48/$L$66</f>
        <v>0.47619047619047616</v>
      </c>
      <c r="M111" s="306">
        <f>+M48/$M$66</f>
        <v>0.49429657794676807</v>
      </c>
      <c r="N111" s="306">
        <f>+N48/$N$66</f>
        <v>0.5</v>
      </c>
      <c r="O111" s="307">
        <f>+O48/O$66</f>
        <v>0.52552552552552556</v>
      </c>
      <c r="P111" s="307">
        <f>+P48/P$66</f>
        <v>0.54495912806539515</v>
      </c>
      <c r="Q111" s="307">
        <f>+Q48/Q$66</f>
        <v>0.54502369668246442</v>
      </c>
      <c r="R111" s="307">
        <f>+R48/R$66</f>
        <v>0.55635689264372556</v>
      </c>
      <c r="S111" s="307"/>
      <c r="T111" s="307">
        <f t="shared" ref="T111:AK111" si="58">+T48/T$66</f>
        <v>0.63636363636363635</v>
      </c>
      <c r="U111" s="307">
        <f t="shared" si="58"/>
        <v>0.63492063492063489</v>
      </c>
      <c r="V111" s="307">
        <f t="shared" si="58"/>
        <v>0.64748201438848918</v>
      </c>
      <c r="W111" s="307">
        <f t="shared" si="58"/>
        <v>0.68836045056320405</v>
      </c>
      <c r="X111" s="307">
        <f t="shared" si="58"/>
        <v>0.69767441860465118</v>
      </c>
      <c r="Y111" s="307">
        <f t="shared" si="58"/>
        <v>0.7407407407407407</v>
      </c>
      <c r="Z111" s="307">
        <f t="shared" si="58"/>
        <v>0.77419354838709675</v>
      </c>
      <c r="AA111" s="307">
        <f t="shared" si="58"/>
        <v>0.83682008368200833</v>
      </c>
      <c r="AB111" s="307">
        <f t="shared" si="58"/>
        <v>0.83941605839416056</v>
      </c>
      <c r="AC111" s="307">
        <f t="shared" si="58"/>
        <v>0.9</v>
      </c>
      <c r="AD111" s="307">
        <f t="shared" si="58"/>
        <v>0</v>
      </c>
      <c r="AE111" s="307">
        <f t="shared" si="58"/>
        <v>0</v>
      </c>
      <c r="AF111" s="307">
        <f t="shared" si="58"/>
        <v>0.55000000000000004</v>
      </c>
      <c r="AG111" s="307">
        <f t="shared" si="58"/>
        <v>0.49531249999999999</v>
      </c>
      <c r="AH111" s="307">
        <f t="shared" si="58"/>
        <v>0.23714285714285716</v>
      </c>
      <c r="AI111" s="307">
        <f t="shared" si="58"/>
        <v>0.25274725274725274</v>
      </c>
      <c r="AJ111" s="307">
        <f t="shared" si="58"/>
        <v>0.25341130604288498</v>
      </c>
      <c r="AK111" s="307">
        <f t="shared" si="58"/>
        <v>0.24576271186440679</v>
      </c>
      <c r="AM111" s="307">
        <f>+AM48/AM$66</f>
        <v>0.23581429624170969</v>
      </c>
      <c r="AO111" s="307">
        <f>+AO48/AO$66</f>
        <v>0.23364485981308411</v>
      </c>
      <c r="AQ111" s="307">
        <f t="shared" ref="AQ111:AY111" si="59">+AQ48/AQ$66</f>
        <v>0.23645320197044334</v>
      </c>
      <c r="AR111" s="307">
        <f t="shared" si="59"/>
        <v>0.25041736227045075</v>
      </c>
      <c r="AS111" s="307">
        <f t="shared" si="59"/>
        <v>0.25605047266917252</v>
      </c>
      <c r="AT111" s="307">
        <f t="shared" si="59"/>
        <v>0.25748502994011974</v>
      </c>
      <c r="AU111" s="307">
        <f t="shared" si="59"/>
        <v>0.27311985323672794</v>
      </c>
      <c r="AV111" s="307">
        <f t="shared" si="59"/>
        <v>0.33193277310924368</v>
      </c>
      <c r="AW111" s="348">
        <f t="shared" si="59"/>
        <v>0.35019455252918286</v>
      </c>
      <c r="AX111" s="348">
        <f t="shared" si="59"/>
        <v>0.38327526132404177</v>
      </c>
      <c r="AY111" s="348">
        <f t="shared" si="59"/>
        <v>0.40419161676646709</v>
      </c>
      <c r="AZ111" s="348">
        <f>+AZ48/AZ$66</f>
        <v>0.41249999999999998</v>
      </c>
      <c r="BA111" s="348"/>
      <c r="BB111" s="305"/>
    </row>
    <row r="112" spans="2:54" hidden="1" x14ac:dyDescent="0.15">
      <c r="AS112" s="310"/>
      <c r="AT112" s="310"/>
      <c r="AU112" s="310"/>
      <c r="AV112" s="310"/>
      <c r="AW112" s="310"/>
      <c r="AX112" s="310"/>
      <c r="AY112" s="310"/>
      <c r="AZ112" s="310"/>
      <c r="BA112" s="310"/>
    </row>
    <row r="113" hidden="1" x14ac:dyDescent="0.15"/>
    <row r="114" hidden="1" x14ac:dyDescent="0.15"/>
    <row r="115" hidden="1" x14ac:dyDescent="0.15"/>
    <row r="116" hidden="1" x14ac:dyDescent="0.15"/>
    <row r="117" hidden="1" x14ac:dyDescent="0.15"/>
    <row r="118" hidden="1" x14ac:dyDescent="0.15"/>
    <row r="119" hidden="1" x14ac:dyDescent="0.15"/>
    <row r="120" hidden="1" x14ac:dyDescent="0.15"/>
    <row r="121" hidden="1" x14ac:dyDescent="0.15"/>
    <row r="122" hidden="1" x14ac:dyDescent="0.15"/>
    <row r="123" hidden="1" x14ac:dyDescent="0.15"/>
    <row r="124" hidden="1" x14ac:dyDescent="0.15"/>
    <row r="125" hidden="1" x14ac:dyDescent="0.15"/>
    <row r="126" hidden="1" x14ac:dyDescent="0.15"/>
    <row r="138" spans="1:55" s="86" customFormat="1" ht="24" customHeight="1" x14ac:dyDescent="0.2">
      <c r="A138" s="311"/>
      <c r="B138" s="312"/>
      <c r="C138" s="312"/>
      <c r="D138" s="312"/>
      <c r="E138" s="312"/>
      <c r="F138" s="312"/>
      <c r="G138" s="312"/>
      <c r="H138" s="312"/>
      <c r="I138" s="312"/>
      <c r="J138" s="312"/>
      <c r="K138" s="312"/>
      <c r="L138" s="312"/>
      <c r="M138" s="312"/>
      <c r="N138" s="312"/>
      <c r="O138" s="312"/>
      <c r="P138" s="312"/>
      <c r="Q138" s="312"/>
      <c r="R138" s="312"/>
      <c r="S138" s="312"/>
      <c r="T138" s="312"/>
      <c r="U138" s="312"/>
      <c r="V138" s="312"/>
      <c r="W138" s="312"/>
      <c r="X138" s="312"/>
      <c r="Y138" s="312"/>
      <c r="Z138" s="312"/>
      <c r="AA138" s="312"/>
      <c r="AB138" s="312"/>
      <c r="AC138" s="312"/>
      <c r="AD138" s="312"/>
      <c r="AE138" s="312"/>
      <c r="AF138" s="312"/>
      <c r="AG138" s="312"/>
      <c r="AH138" s="312"/>
      <c r="AI138" s="312"/>
      <c r="AJ138" s="312"/>
      <c r="AK138" s="312"/>
      <c r="AL138" s="312"/>
      <c r="AM138" s="312"/>
      <c r="AN138" s="312"/>
      <c r="AO138" s="312"/>
      <c r="AP138" s="312"/>
      <c r="AQ138" s="312"/>
      <c r="AR138" s="312"/>
      <c r="BB138" s="313"/>
      <c r="BC138" s="394"/>
    </row>
    <row r="139" spans="1:55" s="86" customFormat="1" ht="24" customHeight="1" x14ac:dyDescent="0.2">
      <c r="A139" s="311"/>
      <c r="B139" s="312"/>
      <c r="C139" s="312"/>
      <c r="D139" s="312"/>
      <c r="E139" s="312"/>
      <c r="F139" s="312"/>
      <c r="G139" s="312"/>
      <c r="H139" s="312"/>
      <c r="I139" s="312"/>
      <c r="J139" s="312"/>
      <c r="K139" s="312"/>
      <c r="L139" s="312"/>
      <c r="M139" s="312"/>
      <c r="N139" s="312"/>
      <c r="O139" s="312"/>
      <c r="P139" s="312"/>
      <c r="Q139" s="312"/>
      <c r="R139" s="312"/>
      <c r="S139" s="312"/>
      <c r="T139" s="312"/>
      <c r="U139" s="312"/>
      <c r="V139" s="312"/>
      <c r="W139" s="312"/>
      <c r="X139" s="312"/>
      <c r="Y139" s="312"/>
      <c r="Z139" s="312"/>
      <c r="AA139" s="312"/>
      <c r="AB139" s="312"/>
      <c r="AC139" s="312"/>
      <c r="AD139" s="312"/>
      <c r="AE139" s="312"/>
      <c r="AF139" s="312"/>
      <c r="AG139" s="312"/>
      <c r="AH139" s="312"/>
      <c r="AI139" s="312"/>
      <c r="AJ139" s="312"/>
      <c r="AK139" s="312"/>
      <c r="AL139" s="312"/>
      <c r="AM139" s="312"/>
      <c r="AN139" s="312"/>
      <c r="AO139" s="312"/>
      <c r="AP139" s="312"/>
      <c r="AQ139" s="312"/>
      <c r="AR139" s="312"/>
      <c r="BB139" s="313"/>
      <c r="BC139" s="394"/>
    </row>
    <row r="140" spans="1:55" s="86" customFormat="1" ht="24" customHeight="1" x14ac:dyDescent="0.2">
      <c r="A140" s="311"/>
      <c r="B140" s="312"/>
      <c r="C140" s="312"/>
      <c r="D140" s="312"/>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312"/>
      <c r="AA140" s="312"/>
      <c r="AB140" s="312"/>
      <c r="AC140" s="312"/>
      <c r="AD140" s="312"/>
      <c r="AE140" s="312"/>
      <c r="AF140" s="312"/>
      <c r="AG140" s="312"/>
      <c r="AH140" s="312"/>
      <c r="AI140" s="312"/>
      <c r="AJ140" s="312"/>
      <c r="AK140" s="312"/>
      <c r="AL140" s="312"/>
      <c r="AM140" s="312"/>
      <c r="AN140" s="312"/>
      <c r="AO140" s="312"/>
      <c r="AP140" s="312"/>
      <c r="AQ140" s="312"/>
      <c r="AR140" s="312"/>
      <c r="BB140" s="313"/>
      <c r="BC140" s="394"/>
    </row>
    <row r="141" spans="1:55" s="86" customFormat="1" ht="24" customHeight="1" x14ac:dyDescent="0.2">
      <c r="A141" s="311"/>
      <c r="B141" s="312"/>
      <c r="C141" s="312"/>
      <c r="D141" s="312"/>
      <c r="E141" s="312"/>
      <c r="F141" s="312"/>
      <c r="G141" s="312"/>
      <c r="H141" s="312"/>
      <c r="I141" s="312"/>
      <c r="J141" s="312"/>
      <c r="K141" s="312"/>
      <c r="L141" s="312"/>
      <c r="M141" s="312"/>
      <c r="N141" s="312"/>
      <c r="O141" s="312"/>
      <c r="P141" s="312"/>
      <c r="Q141" s="312"/>
      <c r="R141" s="312"/>
      <c r="S141" s="312"/>
      <c r="T141" s="312"/>
      <c r="U141" s="312"/>
      <c r="V141" s="312"/>
      <c r="W141" s="312"/>
      <c r="X141" s="312"/>
      <c r="Y141" s="312"/>
      <c r="Z141" s="312"/>
      <c r="AA141" s="312"/>
      <c r="AB141" s="312"/>
      <c r="AC141" s="312"/>
      <c r="AD141" s="312"/>
      <c r="AE141" s="312"/>
      <c r="AF141" s="312"/>
      <c r="AG141" s="312"/>
      <c r="AH141" s="312"/>
      <c r="AI141" s="312"/>
      <c r="AJ141" s="312"/>
      <c r="AK141" s="312"/>
      <c r="AL141" s="312"/>
      <c r="AM141" s="312"/>
      <c r="AN141" s="312"/>
      <c r="AO141" s="312"/>
      <c r="AP141" s="312"/>
      <c r="AQ141" s="312"/>
      <c r="AR141" s="312"/>
      <c r="BB141" s="313"/>
      <c r="BC141" s="394"/>
    </row>
    <row r="142" spans="1:55" s="86" customFormat="1" ht="24" customHeight="1" x14ac:dyDescent="0.2">
      <c r="A142" s="311"/>
      <c r="B142" s="312"/>
      <c r="C142" s="312"/>
      <c r="D142" s="312"/>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12"/>
      <c r="AB142" s="312"/>
      <c r="AC142" s="312"/>
      <c r="AD142" s="312"/>
      <c r="AE142" s="312"/>
      <c r="AF142" s="312"/>
      <c r="AG142" s="312"/>
      <c r="AH142" s="312"/>
      <c r="AI142" s="312"/>
      <c r="AJ142" s="312"/>
      <c r="AK142" s="312"/>
      <c r="AL142" s="312"/>
      <c r="AM142" s="312"/>
      <c r="AN142" s="312"/>
      <c r="AO142" s="312"/>
      <c r="AP142" s="312"/>
      <c r="AQ142" s="312"/>
      <c r="AR142" s="312"/>
      <c r="BB142" s="313"/>
      <c r="BC142" s="394"/>
    </row>
  </sheetData>
  <pageMargins left="0.7" right="0.7" top="0.75" bottom="0.75" header="0.3" footer="0.3"/>
  <pageSetup paperSize="9" orientation="portrait" horizontalDpi="0" verticalDpi="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AFD9E-BD2D-C84A-AB88-95FBDFE72C32}">
  <dimension ref="B1:AB66"/>
  <sheetViews>
    <sheetView zoomScale="130" zoomScaleNormal="130" workbookViewId="0">
      <pane xSplit="2" ySplit="5" topLeftCell="C12" activePane="bottomRight" state="frozen"/>
      <selection pane="topRight" activeCell="C1" sqref="C1"/>
      <selection pane="bottomLeft" activeCell="A6" sqref="A6"/>
      <selection pane="bottomRight" activeCell="U15" sqref="U15"/>
    </sheetView>
  </sheetViews>
  <sheetFormatPr baseColWidth="10" defaultRowHeight="16" x14ac:dyDescent="0.2"/>
  <cols>
    <col min="1" max="1" width="5" customWidth="1"/>
    <col min="2" max="2" width="17.6640625" bestFit="1" customWidth="1"/>
    <col min="3" max="3" width="9.1640625" bestFit="1" customWidth="1"/>
    <col min="4" max="4" width="10.6640625" bestFit="1" customWidth="1"/>
    <col min="5" max="5" width="13.1640625" bestFit="1" customWidth="1"/>
    <col min="6" max="6" width="9.83203125" customWidth="1"/>
    <col min="7" max="7" width="11.33203125" customWidth="1"/>
    <col min="8" max="8" width="12.33203125" customWidth="1"/>
    <col min="9" max="9" width="12" customWidth="1"/>
    <col min="10" max="10" width="9.5" customWidth="1"/>
    <col min="11" max="12" width="10.33203125" bestFit="1" customWidth="1"/>
    <col min="13" max="13" width="11" bestFit="1" customWidth="1"/>
    <col min="14" max="14" width="10.33203125" customWidth="1"/>
    <col min="15" max="15" width="12.5" customWidth="1"/>
    <col min="16" max="16" width="11.6640625" customWidth="1"/>
    <col min="17" max="17" width="11" customWidth="1"/>
    <col min="18" max="19" width="10.6640625" bestFit="1" customWidth="1"/>
    <col min="20" max="20" width="10.1640625" bestFit="1" customWidth="1"/>
    <col min="21" max="21" width="10.83203125" customWidth="1"/>
    <col min="22" max="22" width="10.1640625" bestFit="1" customWidth="1"/>
    <col min="23" max="23" width="13" customWidth="1"/>
    <col min="24" max="25" width="11" bestFit="1" customWidth="1"/>
    <col min="26" max="26" width="8.33203125" customWidth="1"/>
    <col min="27" max="27" width="7.6640625" customWidth="1"/>
    <col min="28" max="28" width="8.5" customWidth="1"/>
  </cols>
  <sheetData>
    <row r="1" spans="2:28" ht="48" x14ac:dyDescent="0.2">
      <c r="C1" s="22" t="s">
        <v>111</v>
      </c>
      <c r="D1" s="22" t="s">
        <v>1</v>
      </c>
      <c r="E1" s="22" t="s">
        <v>43</v>
      </c>
      <c r="F1" s="22" t="s">
        <v>42</v>
      </c>
      <c r="G1" s="22" t="s">
        <v>120</v>
      </c>
      <c r="H1" s="22" t="s">
        <v>121</v>
      </c>
      <c r="I1" s="22" t="s">
        <v>122</v>
      </c>
      <c r="J1" s="22" t="s">
        <v>130</v>
      </c>
      <c r="K1" s="22" t="s">
        <v>131</v>
      </c>
      <c r="L1" s="22" t="s">
        <v>132</v>
      </c>
      <c r="M1" s="22" t="s">
        <v>112</v>
      </c>
      <c r="N1" s="22" t="s">
        <v>143</v>
      </c>
      <c r="O1" s="22" t="s">
        <v>113</v>
      </c>
      <c r="P1" s="22" t="s">
        <v>124</v>
      </c>
      <c r="Q1" s="22" t="s">
        <v>125</v>
      </c>
      <c r="R1" s="22" t="s">
        <v>114</v>
      </c>
      <c r="S1" s="22" t="s">
        <v>119</v>
      </c>
      <c r="T1" s="22" t="s">
        <v>123</v>
      </c>
      <c r="U1" s="22" t="s">
        <v>115</v>
      </c>
      <c r="V1" s="22" t="s">
        <v>116</v>
      </c>
      <c r="W1" s="22" t="s">
        <v>126</v>
      </c>
      <c r="X1" s="22" t="s">
        <v>117</v>
      </c>
      <c r="Y1" s="22" t="s">
        <v>118</v>
      </c>
      <c r="Z1" s="22" t="s">
        <v>127</v>
      </c>
      <c r="AA1" s="22" t="s">
        <v>128</v>
      </c>
      <c r="AB1" s="22" t="s">
        <v>129</v>
      </c>
    </row>
    <row r="2" spans="2:28" hidden="1" x14ac:dyDescent="0.2">
      <c r="B2" s="1" t="s">
        <v>106</v>
      </c>
      <c r="C2" s="4">
        <f>+Parametros!$AF$2</f>
        <v>2500</v>
      </c>
      <c r="D2" s="6">
        <f>+Parametros!$AF$3</f>
        <v>0.25</v>
      </c>
      <c r="E2" s="4">
        <f>+Parametros!$AF$13</f>
        <v>110000</v>
      </c>
      <c r="F2" s="4">
        <f>+Parametros!$AF$11</f>
        <v>21000</v>
      </c>
      <c r="G2" s="4">
        <f>+Parametros!$AF$17</f>
        <v>1750000</v>
      </c>
      <c r="H2" s="4">
        <f>+Parametros!$AF$19</f>
        <v>3500000</v>
      </c>
      <c r="I2" s="4">
        <f>+Parametros!$AF$21</f>
        <v>5250000</v>
      </c>
      <c r="J2" s="4">
        <f>+Parametros!$AF$23</f>
        <v>11000</v>
      </c>
      <c r="K2" s="4">
        <f>+Parametros!$AF$25</f>
        <v>22000</v>
      </c>
      <c r="L2" s="4">
        <f>+Parametros!$AF$27</f>
        <v>35000</v>
      </c>
      <c r="M2" s="4">
        <f>+Parametros!$AF$8</f>
        <v>5500</v>
      </c>
      <c r="N2" s="4">
        <f>+Parametros!$AF$8</f>
        <v>5500</v>
      </c>
      <c r="O2" s="4">
        <f>+Parametros!$AF$6</f>
        <v>2000</v>
      </c>
      <c r="P2" s="4">
        <f>+Parametros!$AF$46</f>
        <v>3000</v>
      </c>
      <c r="Q2" s="4">
        <v>0</v>
      </c>
      <c r="R2" s="4">
        <f>+Parametros!$AF$30</f>
        <v>8000</v>
      </c>
      <c r="S2" s="4">
        <f>+Parametros!$AF$32</f>
        <v>12000</v>
      </c>
      <c r="T2" s="4">
        <v>0</v>
      </c>
      <c r="U2" s="4">
        <f>+Parametros!$AF$38</f>
        <v>11500</v>
      </c>
      <c r="V2" s="4">
        <f>+Parametros!$AF$40</f>
        <v>11500</v>
      </c>
      <c r="W2" s="4">
        <f>+Parametros!$AF$52</f>
        <v>0</v>
      </c>
      <c r="X2" s="4">
        <f>+Parametros!$AF$54</f>
        <v>0</v>
      </c>
      <c r="Y2" s="4">
        <f>+Parametros!$AF$56</f>
        <v>0</v>
      </c>
      <c r="Z2" s="4">
        <f>+Parametros!$AF$58</f>
        <v>0</v>
      </c>
      <c r="AA2" s="4">
        <f>+Parametros!$AF$60</f>
        <v>0</v>
      </c>
      <c r="AB2" s="4">
        <f>+Parametros!$AF$62</f>
        <v>0</v>
      </c>
    </row>
    <row r="3" spans="2:28" hidden="1" x14ac:dyDescent="0.2">
      <c r="B3" s="1" t="s">
        <v>107</v>
      </c>
      <c r="C3" s="4">
        <f>+Parametros!$AG$2</f>
        <v>3200</v>
      </c>
      <c r="D3" s="6">
        <f>+Parametros!$AG$3</f>
        <v>0.28000000000000003</v>
      </c>
      <c r="E3" s="4">
        <f>+Parametros!$AG$13</f>
        <v>132000</v>
      </c>
      <c r="F3" s="4">
        <f>+Parametros!$AG$11</f>
        <v>25000</v>
      </c>
      <c r="G3" s="4">
        <f>+Parametros!$AG$17</f>
        <v>2100000</v>
      </c>
      <c r="H3" s="4">
        <f>+Parametros!$AG$19</f>
        <v>4200000</v>
      </c>
      <c r="I3" s="4">
        <f>+Parametros!$AG$21</f>
        <v>6300000</v>
      </c>
      <c r="J3" s="4">
        <f>+Parametros!$AG$23</f>
        <v>13000</v>
      </c>
      <c r="K3" s="4">
        <f>+Parametros!$AG$25</f>
        <v>26000</v>
      </c>
      <c r="L3" s="4">
        <f>+Parametros!$AG$27</f>
        <v>42000</v>
      </c>
      <c r="M3" s="4">
        <f>+Parametros!$AG$8</f>
        <v>6500</v>
      </c>
      <c r="N3" s="4">
        <f>+Parametros!$AG$8</f>
        <v>6500</v>
      </c>
      <c r="O3" s="4">
        <f>+Parametros!$AG$6</f>
        <v>2000</v>
      </c>
      <c r="P3" s="4">
        <f>+Parametros!$AG$46</f>
        <v>5200</v>
      </c>
      <c r="Q3" s="4">
        <v>0</v>
      </c>
      <c r="R3" s="4">
        <f>+Parametros!$AG$30</f>
        <v>11000</v>
      </c>
      <c r="S3" s="4">
        <f>+Parametros!$AG$32</f>
        <v>17000</v>
      </c>
      <c r="T3" s="4">
        <v>0</v>
      </c>
      <c r="U3" s="4">
        <f>+Parametros!$AG$38</f>
        <v>15500</v>
      </c>
      <c r="V3" s="4">
        <f>+Parametros!$AG$40</f>
        <v>15500</v>
      </c>
      <c r="W3" s="4">
        <f>+Parametros!$AG$52</f>
        <v>0</v>
      </c>
      <c r="X3" s="4">
        <f>+Parametros!$AG$54</f>
        <v>0</v>
      </c>
      <c r="Y3" s="4">
        <f>+Parametros!$AG$56</f>
        <v>0</v>
      </c>
      <c r="Z3" s="4">
        <f>+Parametros!$AG$58</f>
        <v>0</v>
      </c>
      <c r="AA3" s="4">
        <f>+Parametros!$AG$60</f>
        <v>0</v>
      </c>
      <c r="AB3" s="4">
        <f>+Parametros!$AG$62</f>
        <v>0</v>
      </c>
    </row>
    <row r="4" spans="2:28" hidden="1" x14ac:dyDescent="0.2">
      <c r="B4" s="1" t="s">
        <v>108</v>
      </c>
      <c r="C4" s="4">
        <f>+Parametros!$AH$2</f>
        <v>4025</v>
      </c>
      <c r="D4" s="6">
        <f>+Parametros!$AH$3</f>
        <v>0.2578125</v>
      </c>
      <c r="E4" s="4">
        <f>+Parametros!$AH$13</f>
        <v>165000</v>
      </c>
      <c r="F4" s="4">
        <f>+Parametros!$AH$11</f>
        <v>31000</v>
      </c>
      <c r="G4" s="4">
        <f>+Parametros!$AH$17</f>
        <v>2600000</v>
      </c>
      <c r="H4" s="4">
        <f>+Parametros!$AH$19</f>
        <v>5200000</v>
      </c>
      <c r="I4" s="4">
        <f>+Parametros!$AH$21</f>
        <v>7800000</v>
      </c>
      <c r="J4" s="4">
        <f>+Parametros!$AH$23</f>
        <v>16000</v>
      </c>
      <c r="K4" s="4">
        <f>+Parametros!$AH$25</f>
        <v>32000</v>
      </c>
      <c r="L4" s="4">
        <f>+Parametros!$AH$27</f>
        <v>52000</v>
      </c>
      <c r="M4" s="4">
        <f>+Parametros!$AH$8</f>
        <v>8100</v>
      </c>
      <c r="N4" s="4">
        <f>+Parametros!$AH$8</f>
        <v>8100</v>
      </c>
      <c r="O4" s="4">
        <f>+Parametros!$AH$6</f>
        <v>2000</v>
      </c>
      <c r="P4" s="4">
        <f>+Parametros!$AH$46</f>
        <v>5900</v>
      </c>
      <c r="Q4" s="4">
        <f>+Parametros!$AI$48</f>
        <v>1150</v>
      </c>
      <c r="R4" s="4">
        <f>+Parametros!$AH$30</f>
        <v>12000</v>
      </c>
      <c r="S4" s="4">
        <f>+Parametros!$AH$32</f>
        <v>20000</v>
      </c>
      <c r="T4" s="4">
        <v>0</v>
      </c>
      <c r="U4" s="4">
        <f>+Parametros!$AH$38</f>
        <v>17500</v>
      </c>
      <c r="V4" s="4">
        <f>+Parametros!$AH$40</f>
        <v>17500</v>
      </c>
      <c r="W4" s="4">
        <f>+Parametros!$AH$52</f>
        <v>250</v>
      </c>
      <c r="X4" s="4">
        <f>+Parametros!$AH$54</f>
        <v>350</v>
      </c>
      <c r="Y4" s="4">
        <f>+Parametros!$AH$56</f>
        <v>800</v>
      </c>
      <c r="Z4" s="4">
        <f>+Parametros!$AH$58</f>
        <v>0</v>
      </c>
      <c r="AA4" s="4">
        <f>+Parametros!$AH$60</f>
        <v>0</v>
      </c>
      <c r="AB4" s="4">
        <f>+Parametros!$AH$62</f>
        <v>0</v>
      </c>
    </row>
    <row r="5" spans="2:28" hidden="1" x14ac:dyDescent="0.2">
      <c r="B5" s="1"/>
      <c r="C5" s="4"/>
      <c r="D5" s="6"/>
      <c r="E5" s="4"/>
      <c r="F5" s="4"/>
      <c r="G5" s="4"/>
      <c r="H5" s="4"/>
      <c r="I5" s="4"/>
      <c r="J5" s="4"/>
      <c r="K5" s="4"/>
      <c r="L5" s="4"/>
      <c r="M5" s="4"/>
      <c r="N5" s="4"/>
      <c r="O5" s="4"/>
      <c r="P5" s="4"/>
      <c r="Q5" s="4"/>
      <c r="R5" s="4"/>
      <c r="S5" s="4"/>
      <c r="T5" s="4"/>
      <c r="U5" s="4"/>
      <c r="V5" s="4"/>
      <c r="W5" s="4"/>
      <c r="X5" s="4"/>
      <c r="Y5" s="4"/>
      <c r="Z5" s="4"/>
      <c r="AA5" s="4"/>
      <c r="AB5" s="4"/>
    </row>
    <row r="6" spans="2:28" s="13" customFormat="1" x14ac:dyDescent="0.2">
      <c r="B6" s="10" t="s">
        <v>134</v>
      </c>
      <c r="C6" s="11">
        <v>4025</v>
      </c>
      <c r="D6" s="12">
        <v>0.2578125</v>
      </c>
      <c r="E6" s="11">
        <v>165000</v>
      </c>
      <c r="F6" s="11">
        <v>31000</v>
      </c>
      <c r="G6" s="11">
        <v>2600000</v>
      </c>
      <c r="H6" s="11">
        <v>5200000</v>
      </c>
      <c r="I6" s="11">
        <v>7800000</v>
      </c>
      <c r="J6" s="11">
        <v>16000</v>
      </c>
      <c r="K6" s="11">
        <v>32000</v>
      </c>
      <c r="L6" s="11">
        <v>52000</v>
      </c>
      <c r="M6" s="11">
        <v>8100</v>
      </c>
      <c r="N6" s="11">
        <v>0</v>
      </c>
      <c r="O6" s="11">
        <v>2000</v>
      </c>
      <c r="P6" s="11">
        <v>5900</v>
      </c>
      <c r="Q6" s="11">
        <v>1150</v>
      </c>
      <c r="R6" s="11">
        <v>12000</v>
      </c>
      <c r="S6" s="11">
        <v>20000</v>
      </c>
      <c r="T6" s="11">
        <v>0</v>
      </c>
      <c r="U6" s="11">
        <v>17500</v>
      </c>
      <c r="V6" s="11">
        <v>17500</v>
      </c>
      <c r="W6" s="11">
        <v>250</v>
      </c>
      <c r="X6" s="11">
        <v>350</v>
      </c>
      <c r="Y6" s="11">
        <v>800</v>
      </c>
      <c r="Z6" s="11">
        <v>0</v>
      </c>
      <c r="AA6" s="11">
        <v>0</v>
      </c>
      <c r="AB6" s="11">
        <v>0</v>
      </c>
    </row>
    <row r="7" spans="2:28" x14ac:dyDescent="0.2">
      <c r="B7" s="1"/>
      <c r="C7" s="4"/>
      <c r="D7" s="6"/>
      <c r="E7" s="4"/>
      <c r="F7" s="4"/>
      <c r="G7" s="4"/>
      <c r="H7" s="4"/>
      <c r="I7" s="4"/>
      <c r="J7" s="4"/>
      <c r="K7" s="4"/>
      <c r="L7" s="4"/>
      <c r="M7" s="4"/>
      <c r="N7" s="4"/>
      <c r="O7" s="4"/>
      <c r="P7" s="4"/>
      <c r="Q7" s="4"/>
      <c r="R7" s="4"/>
      <c r="S7" s="4"/>
      <c r="T7" s="4"/>
      <c r="U7" s="4"/>
      <c r="V7" s="4"/>
      <c r="W7" s="4"/>
      <c r="X7" s="4"/>
      <c r="Y7" s="4"/>
      <c r="Z7" s="4"/>
      <c r="AA7" s="4"/>
      <c r="AB7" s="4"/>
    </row>
    <row r="8" spans="2:28" x14ac:dyDescent="0.2">
      <c r="B8" t="s">
        <v>109</v>
      </c>
      <c r="C8" s="4">
        <f>+Parametros!$AI$2</f>
        <v>4550</v>
      </c>
      <c r="D8" s="6">
        <f>+Parametros!$AI$3</f>
        <v>0.13043478260869557</v>
      </c>
      <c r="E8" s="4">
        <f>+Parametros!$AI$13</f>
        <v>186449.99999999997</v>
      </c>
      <c r="F8" s="4">
        <f>+Parametros!$AI$11</f>
        <v>35000</v>
      </c>
      <c r="G8" s="4">
        <f>+Parametros!$AI$17</f>
        <v>2900000</v>
      </c>
      <c r="H8" s="4">
        <f>+Parametros!$AI$19</f>
        <v>5800000</v>
      </c>
      <c r="I8" s="4">
        <f>+Parametros!$AI$21</f>
        <v>8700000</v>
      </c>
      <c r="J8" s="4">
        <f>+Parametros!$AI$23</f>
        <v>20000</v>
      </c>
      <c r="K8" s="4">
        <f>+Parametros!$AI$25</f>
        <v>40000</v>
      </c>
      <c r="L8" s="4">
        <f>+Parametros!$AI$27</f>
        <v>62000</v>
      </c>
      <c r="M8" s="4">
        <f>+Parametros!$AI$8</f>
        <v>9200</v>
      </c>
      <c r="N8" s="4">
        <v>0</v>
      </c>
      <c r="O8" s="4">
        <f>+Parametros!$AI$6</f>
        <v>2000</v>
      </c>
      <c r="P8" s="4">
        <f>+Parametros!$AI$46</f>
        <v>6600</v>
      </c>
      <c r="Q8" s="4">
        <f>+Parametros!$AI$48</f>
        <v>1150</v>
      </c>
      <c r="R8" s="4">
        <f>+Parametros!$AI$30</f>
        <v>13500</v>
      </c>
      <c r="S8" s="4">
        <f>+Parametros!$AI$32</f>
        <v>22500</v>
      </c>
      <c r="T8" s="4">
        <v>0</v>
      </c>
      <c r="U8" s="4">
        <f>+Parametros!$AI$38</f>
        <v>19500</v>
      </c>
      <c r="V8" s="4">
        <f>+Parametros!$AI$40</f>
        <v>19500</v>
      </c>
      <c r="W8" s="4">
        <f>+Parametros!$AI$52</f>
        <v>280</v>
      </c>
      <c r="X8" s="4">
        <f>+Parametros!$AI$54</f>
        <v>395</v>
      </c>
      <c r="Y8" s="4">
        <f>+Parametros!$AI$56</f>
        <v>900</v>
      </c>
      <c r="Z8" s="4">
        <f>+Parametros!$AI$58</f>
        <v>0</v>
      </c>
      <c r="AA8" s="4">
        <f>+Parametros!$AI$60</f>
        <v>0</v>
      </c>
      <c r="AB8" s="4">
        <f>+Parametros!$AI$62</f>
        <v>0</v>
      </c>
    </row>
    <row r="9" spans="2:28" x14ac:dyDescent="0.2">
      <c r="B9" t="s">
        <v>110</v>
      </c>
      <c r="C9" s="4">
        <f>+Parametros!$AJ$2</f>
        <v>5130</v>
      </c>
      <c r="D9" s="6">
        <f>+Parametros!$AJ$3</f>
        <v>0.12747252747252746</v>
      </c>
      <c r="E9" s="4">
        <f>+Parametros!$AJ$13</f>
        <v>210000</v>
      </c>
      <c r="F9" s="4">
        <f>+Parametros!$AJ$11</f>
        <v>40000</v>
      </c>
      <c r="G9" s="4">
        <f>+Parametros!$AJ$17</f>
        <v>3250000</v>
      </c>
      <c r="H9" s="4">
        <f>+Parametros!$AJ$19</f>
        <v>6500000</v>
      </c>
      <c r="I9" s="4">
        <f>+Parametros!$AJ$21</f>
        <v>9750000</v>
      </c>
      <c r="J9" s="4">
        <f>+Parametros!$AJ$23</f>
        <v>23000</v>
      </c>
      <c r="K9" s="4">
        <f>+Parametros!$AJ$25</f>
        <v>46000</v>
      </c>
      <c r="L9" s="4">
        <f>+Parametros!$AJ$27</f>
        <v>70000</v>
      </c>
      <c r="M9" s="4">
        <f>+Parametros!$AJ$8</f>
        <v>10500</v>
      </c>
      <c r="N9" s="4">
        <v>0</v>
      </c>
      <c r="O9" s="4">
        <f>+Parametros!$AJ$6</f>
        <v>2000</v>
      </c>
      <c r="P9" s="4">
        <f>+Parametros!$AJ$46</f>
        <v>7450</v>
      </c>
      <c r="Q9" s="4">
        <f>+Parametros!$AJ$48</f>
        <v>1300</v>
      </c>
      <c r="R9" s="4">
        <f>+Parametros!$AJ$30</f>
        <v>15000</v>
      </c>
      <c r="S9" s="4">
        <f>+Parametros!$AJ$32</f>
        <v>25000</v>
      </c>
      <c r="T9" s="4">
        <v>0</v>
      </c>
      <c r="U9" s="4">
        <f>+Parametros!$AJ$38</f>
        <v>21500</v>
      </c>
      <c r="V9" s="4">
        <f>+Parametros!$AJ$40</f>
        <v>21500</v>
      </c>
      <c r="W9" s="4">
        <f>+Parametros!$AJ$52</f>
        <v>320</v>
      </c>
      <c r="X9" s="4">
        <f>+Parametros!$AJ$54</f>
        <v>540</v>
      </c>
      <c r="Y9" s="4">
        <f>+Parametros!$AJ$56</f>
        <v>1020</v>
      </c>
      <c r="Z9" s="4">
        <f>+Parametros!$AJ$58</f>
        <v>0</v>
      </c>
      <c r="AA9" s="4">
        <f>+Parametros!$AJ$60</f>
        <v>0</v>
      </c>
      <c r="AB9" s="4">
        <f>+Parametros!$AJ$62</f>
        <v>0</v>
      </c>
    </row>
    <row r="10" spans="2:28" x14ac:dyDescent="0.2">
      <c r="B10" t="s">
        <v>35</v>
      </c>
      <c r="C10" s="4">
        <f>+Parametros!$AK$2</f>
        <v>5900</v>
      </c>
      <c r="D10" s="6">
        <f>+Parametros!$AK$3</f>
        <v>0.15009746588693962</v>
      </c>
      <c r="E10" s="4">
        <f>+Parametros!$AK$13</f>
        <v>220000</v>
      </c>
      <c r="F10" s="4">
        <f>+Parametros!$AK$11</f>
        <v>45000</v>
      </c>
      <c r="G10" s="4">
        <f>+Parametros!$AK$17</f>
        <v>3700000</v>
      </c>
      <c r="H10" s="4">
        <f>+Parametros!$AK$19</f>
        <v>7400000</v>
      </c>
      <c r="I10" s="4">
        <f>+Parametros!$AK$21</f>
        <v>11000000</v>
      </c>
      <c r="J10" s="4">
        <f>+Parametros!$AK$23</f>
        <v>26000</v>
      </c>
      <c r="K10" s="4">
        <f>+Parametros!$AK$25</f>
        <v>55000</v>
      </c>
      <c r="L10" s="4">
        <f>+Parametros!$AK$27</f>
        <v>80000</v>
      </c>
      <c r="M10" s="4">
        <f>+Parametros!$AK$8</f>
        <v>13000</v>
      </c>
      <c r="N10" s="4">
        <v>0</v>
      </c>
      <c r="O10" s="4">
        <f>+Parametros!$AK$6</f>
        <v>4500</v>
      </c>
      <c r="P10" s="4">
        <f>+Parametros!$AK$46</f>
        <v>8500</v>
      </c>
      <c r="Q10" s="4">
        <f>+Parametros!$AK$48</f>
        <v>1450</v>
      </c>
      <c r="R10" s="4">
        <f>+Parametros!$AK$30</f>
        <v>16000</v>
      </c>
      <c r="S10" s="4">
        <f>+Parametros!$AK$32</f>
        <v>28500</v>
      </c>
      <c r="T10" s="4">
        <v>0</v>
      </c>
      <c r="U10" s="4">
        <f>+Parametros!$AK$38</f>
        <v>24500</v>
      </c>
      <c r="V10" s="4">
        <f>+Parametros!$AK$40</f>
        <v>24500</v>
      </c>
      <c r="W10" s="4">
        <f>+Parametros!$AK$52</f>
        <v>380</v>
      </c>
      <c r="X10" s="4">
        <f>+Parametros!$AK$54</f>
        <v>650</v>
      </c>
      <c r="Y10" s="4">
        <f>+Parametros!$AK$56</f>
        <v>1150</v>
      </c>
      <c r="Z10" s="4">
        <f>+Parametros!$AK$58</f>
        <v>0</v>
      </c>
      <c r="AA10" s="4">
        <f>+Parametros!$AK$60</f>
        <v>0</v>
      </c>
      <c r="AB10" s="4">
        <f>+Parametros!$AK$62</f>
        <v>0</v>
      </c>
    </row>
    <row r="11" spans="2:28" x14ac:dyDescent="0.2">
      <c r="B11" s="1" t="str">
        <f>+Parametros!AM4</f>
        <v>P4-22</v>
      </c>
      <c r="C11" s="4">
        <f>+Parametros!$AM$2</f>
        <v>6784.9999999999991</v>
      </c>
      <c r="D11" s="6">
        <f>+Parametros!$AM$3</f>
        <v>0.16</v>
      </c>
      <c r="E11" s="4">
        <f>+Parametros!$AM$13</f>
        <v>240000</v>
      </c>
      <c r="F11" s="4">
        <f>+Parametros!$AM$11</f>
        <v>50000</v>
      </c>
      <c r="G11" s="4">
        <f>+Parametros!$AM$17</f>
        <v>4200000</v>
      </c>
      <c r="H11" s="4">
        <f>+Parametros!$AM$19</f>
        <v>8400000</v>
      </c>
      <c r="I11" s="4">
        <f>+Parametros!$AM$21</f>
        <v>12400000</v>
      </c>
      <c r="J11" s="4">
        <f>+Parametros!$AM$23</f>
        <v>30000</v>
      </c>
      <c r="K11" s="4">
        <f>+Parametros!$AM$25</f>
        <v>65000</v>
      </c>
      <c r="L11" s="4">
        <f>+Parametros!$AM$27</f>
        <v>90000</v>
      </c>
      <c r="M11" s="4">
        <f>+Parametros!$AM$8</f>
        <v>16000</v>
      </c>
      <c r="N11" s="4">
        <v>0</v>
      </c>
      <c r="O11" s="4">
        <f>+Parametros!$AM$6</f>
        <v>8000</v>
      </c>
      <c r="P11" s="4">
        <f>+Parametros!$AM$46</f>
        <v>9000</v>
      </c>
      <c r="Q11" s="4">
        <f>+Parametros!$AM$48</f>
        <v>1600</v>
      </c>
      <c r="R11" s="4">
        <f>+Parametros!$AM$30</f>
        <v>16000</v>
      </c>
      <c r="S11" s="4">
        <f>+Parametros!$AM$32</f>
        <v>30000</v>
      </c>
      <c r="T11" s="4">
        <v>0</v>
      </c>
      <c r="U11" s="4">
        <f>+Parametros!$AM$38</f>
        <v>16000</v>
      </c>
      <c r="V11" s="4">
        <f>+Parametros!$AM$40</f>
        <v>32000</v>
      </c>
      <c r="W11" s="4">
        <f>+Parametros!$AM$52</f>
        <v>460</v>
      </c>
      <c r="X11" s="4">
        <f>+Parametros!$AM$54</f>
        <v>630</v>
      </c>
      <c r="Y11" s="4">
        <f>+Parametros!$AM$56</f>
        <v>1350</v>
      </c>
      <c r="Z11" s="4">
        <f>+Parametros!$AM$58</f>
        <v>0</v>
      </c>
      <c r="AA11" s="4">
        <f>+Parametros!$AM$60</f>
        <v>0</v>
      </c>
      <c r="AB11" s="4">
        <f>+Parametros!$AM$62</f>
        <v>0</v>
      </c>
    </row>
    <row r="12" spans="2:28" x14ac:dyDescent="0.2">
      <c r="B12" s="1" t="str">
        <f>+Parametros!AO4</f>
        <v>P8-22</v>
      </c>
      <c r="C12" s="4">
        <f>+Parametros!$AO$2</f>
        <v>8560</v>
      </c>
      <c r="D12" s="6">
        <f>+Parametros!$AO$3</f>
        <v>0.26160648489314675</v>
      </c>
      <c r="E12" s="4">
        <f>+Parametros!$AO$13</f>
        <v>285000</v>
      </c>
      <c r="F12" s="4">
        <f>+Parametros!$AO$11</f>
        <v>59000</v>
      </c>
      <c r="G12" s="4">
        <f>+Parametros!$AO$17</f>
        <v>4900000</v>
      </c>
      <c r="H12" s="4">
        <f>+Parametros!$AO$19</f>
        <v>9800000</v>
      </c>
      <c r="I12" s="4">
        <f>+Parametros!$AO$21</f>
        <v>14500000</v>
      </c>
      <c r="J12" s="4">
        <f>+Parametros!$AO$23</f>
        <v>35500</v>
      </c>
      <c r="K12" s="4">
        <f>+Parametros!$AO$25</f>
        <v>77000</v>
      </c>
      <c r="L12" s="4">
        <f>+Parametros!$AO$27</f>
        <v>110000</v>
      </c>
      <c r="M12" s="4">
        <f>+Parametros!$AO$8</f>
        <v>19000</v>
      </c>
      <c r="N12" s="4">
        <v>0</v>
      </c>
      <c r="O12" s="4">
        <f>+Parametros!$AO$6</f>
        <v>9500</v>
      </c>
      <c r="P12" s="4">
        <f>+Parametros!$AO$46</f>
        <v>10500</v>
      </c>
      <c r="Q12" s="4">
        <f>+Parametros!$AO$48</f>
        <v>2000</v>
      </c>
      <c r="R12" s="4">
        <f>+Parametros!$AO$30</f>
        <v>19000</v>
      </c>
      <c r="S12" s="4">
        <f>+Parametros!$AO$32</f>
        <v>35000</v>
      </c>
      <c r="T12" s="4">
        <v>0</v>
      </c>
      <c r="U12" s="4">
        <f>+Parametros!$AO$38</f>
        <v>19000</v>
      </c>
      <c r="V12" s="4">
        <f>+Parametros!$AO$40</f>
        <v>38000</v>
      </c>
      <c r="W12" s="4">
        <f>+Parametros!$AO$52</f>
        <v>580</v>
      </c>
      <c r="X12" s="4">
        <f>+Parametros!$AO$54</f>
        <v>780</v>
      </c>
      <c r="Y12" s="4">
        <f>+Parametros!$AO$56</f>
        <v>1700</v>
      </c>
      <c r="Z12" s="4">
        <f>+Parametros!$AO$58</f>
        <v>0</v>
      </c>
      <c r="AA12" s="4">
        <f>+Parametros!$AO$60</f>
        <v>0</v>
      </c>
      <c r="AB12" s="4">
        <f>+Parametros!$AO$62</f>
        <v>0</v>
      </c>
    </row>
    <row r="13" spans="2:28" x14ac:dyDescent="0.2">
      <c r="B13" s="1" t="str">
        <f>+Parametros!AQ4</f>
        <v>P12-22</v>
      </c>
      <c r="C13" s="4">
        <f>+Parametros!$AQ$2</f>
        <v>10150</v>
      </c>
      <c r="D13" s="6">
        <f>+Parametros!$AQ$3</f>
        <v>0.18574766355140193</v>
      </c>
      <c r="E13" s="4">
        <f>+Parametros!$AQ$13</f>
        <v>315000</v>
      </c>
      <c r="F13" s="4">
        <f>+Parametros!$AQ$11</f>
        <v>62000</v>
      </c>
      <c r="G13" s="4">
        <f>+Parametros!$AQ$17</f>
        <v>5600000</v>
      </c>
      <c r="H13" s="4">
        <f>+Parametros!$AQ$19</f>
        <v>11000000</v>
      </c>
      <c r="I13" s="4">
        <f>+Parametros!$AQ$21</f>
        <v>15500000</v>
      </c>
      <c r="J13" s="4">
        <f>+Parametros!$AQ$23</f>
        <v>42000</v>
      </c>
      <c r="K13" s="4">
        <f>+Parametros!$AQ$25</f>
        <v>90000</v>
      </c>
      <c r="L13" s="4">
        <f>+Parametros!$AQ$27</f>
        <v>130000</v>
      </c>
      <c r="M13" s="4">
        <f>+Parametros!$AQ$8</f>
        <v>24500</v>
      </c>
      <c r="N13" s="4">
        <v>0</v>
      </c>
      <c r="O13" s="4">
        <f>+Parametros!$AQ$6</f>
        <v>12000</v>
      </c>
      <c r="P13" s="4">
        <f>+Parametros!$AQ$46</f>
        <v>12500</v>
      </c>
      <c r="Q13" s="4">
        <f>+Parametros!$AQ$48</f>
        <v>2400</v>
      </c>
      <c r="R13" s="4">
        <f>+Parametros!$AQ$30</f>
        <v>22000</v>
      </c>
      <c r="S13" s="4">
        <f>+Parametros!$AQ$32</f>
        <v>40000</v>
      </c>
      <c r="T13" s="4">
        <v>0</v>
      </c>
      <c r="U13" s="4">
        <f>+Parametros!$AQ$38</f>
        <v>28174.999999999996</v>
      </c>
      <c r="V13" s="4">
        <f>+Parametros!$AQ$40</f>
        <v>56349.999999999993</v>
      </c>
      <c r="W13" s="4">
        <f>+Parametros!$AQ$52</f>
        <v>750</v>
      </c>
      <c r="X13" s="4">
        <f>+Parametros!$AQ$54</f>
        <v>950</v>
      </c>
      <c r="Y13" s="4">
        <f>+Parametros!$AQ$56</f>
        <v>2000</v>
      </c>
      <c r="Z13" s="4">
        <f>+Parametros!$AQ$58</f>
        <v>525</v>
      </c>
      <c r="AA13" s="4">
        <f>+Parametros!$AQ$60</f>
        <v>665</v>
      </c>
      <c r="AB13" s="4">
        <f>+Parametros!$AQ$62</f>
        <v>1400</v>
      </c>
    </row>
    <row r="14" spans="2:28" x14ac:dyDescent="0.2">
      <c r="B14" s="1" t="str">
        <f>+Parametros!AR4</f>
        <v>P02-23</v>
      </c>
      <c r="C14" s="4">
        <f>+Parametros!$AR$2</f>
        <v>11980</v>
      </c>
      <c r="D14" s="6">
        <f>+Parametros!$AR$3</f>
        <v>0.18029556650246303</v>
      </c>
      <c r="E14" s="4">
        <f>+Parametros!$AR$13</f>
        <v>375000</v>
      </c>
      <c r="F14" s="4">
        <f>+Parametros!$AR$11</f>
        <v>75000</v>
      </c>
      <c r="G14" s="4">
        <f>+Parametros!$AR$17</f>
        <v>6600000</v>
      </c>
      <c r="H14" s="4">
        <f>+Parametros!$AR$19</f>
        <v>13200000</v>
      </c>
      <c r="I14" s="4">
        <f>+Parametros!$AR$21</f>
        <v>19000000</v>
      </c>
      <c r="J14" s="4">
        <f>+Parametros!$AR$23</f>
        <v>50000</v>
      </c>
      <c r="K14" s="4">
        <f>+Parametros!$AR$25</f>
        <v>110000</v>
      </c>
      <c r="L14" s="4">
        <f>+Parametros!$AR$27</f>
        <v>160000</v>
      </c>
      <c r="M14" s="4">
        <f>+Parametros!$AR$8</f>
        <v>31500</v>
      </c>
      <c r="N14" s="4">
        <v>0</v>
      </c>
      <c r="O14" s="4">
        <f>+Parametros!$AR$6</f>
        <v>14500</v>
      </c>
      <c r="P14" s="4">
        <f>+Parametros!$AR$46</f>
        <v>14500</v>
      </c>
      <c r="Q14" s="4">
        <f>+Parametros!$AR$48</f>
        <v>3000</v>
      </c>
      <c r="R14" s="4">
        <f>+Parametros!$AR$30</f>
        <v>24500</v>
      </c>
      <c r="S14" s="4">
        <f>+Parametros!$AR$32</f>
        <v>49000</v>
      </c>
      <c r="T14" s="4">
        <f>+Parametros!$AR$42</f>
        <v>24500</v>
      </c>
      <c r="U14" s="4">
        <f>+Parametros!$AR$38</f>
        <v>24500</v>
      </c>
      <c r="V14" s="4">
        <f>+Parametros!$AR$40</f>
        <v>49000</v>
      </c>
      <c r="W14" s="4">
        <f>+Parametros!$AR$52</f>
        <v>950</v>
      </c>
      <c r="X14" s="4">
        <f>+Parametros!$AR$54</f>
        <v>1200</v>
      </c>
      <c r="Y14" s="4">
        <f>+Parametros!$AR$56</f>
        <v>2500</v>
      </c>
      <c r="Z14" s="4">
        <f>+Parametros!$AR$58</f>
        <v>665</v>
      </c>
      <c r="AA14" s="4">
        <f>+Parametros!$AR$60</f>
        <v>840</v>
      </c>
      <c r="AB14" s="4">
        <f>+Parametros!$AR$62</f>
        <v>1750</v>
      </c>
    </row>
    <row r="15" spans="2:28" x14ac:dyDescent="0.2">
      <c r="B15" s="1" t="str">
        <f>+Parametros!AS4</f>
        <v>P04-23</v>
      </c>
      <c r="C15" s="4">
        <f>+Parametros!$AS$2</f>
        <v>13669.18</v>
      </c>
      <c r="D15" s="6">
        <f>+Parametros!$AS$3</f>
        <v>0.14099999999999999</v>
      </c>
      <c r="E15" s="4">
        <f>+Parametros!$AS$13</f>
        <v>405000</v>
      </c>
      <c r="F15" s="4">
        <f>+Parametros!$AS$11</f>
        <v>85000</v>
      </c>
      <c r="G15" s="4">
        <f>+Parametros!$AS$17</f>
        <v>7200000</v>
      </c>
      <c r="H15" s="4">
        <f>+Parametros!$AS$19</f>
        <v>14500000</v>
      </c>
      <c r="I15" s="4">
        <f>+Parametros!$AS$21</f>
        <v>20900000</v>
      </c>
      <c r="J15" s="4">
        <f>+Parametros!$AS$23</f>
        <v>62500</v>
      </c>
      <c r="K15" s="4">
        <f>+Parametros!$AS$25</f>
        <v>138000</v>
      </c>
      <c r="L15" s="4">
        <f>+Parametros!$AS$27</f>
        <v>200000</v>
      </c>
      <c r="M15" s="4">
        <f>+Parametros!$AS$8</f>
        <v>39000</v>
      </c>
      <c r="N15" s="4">
        <v>0</v>
      </c>
      <c r="O15" s="4">
        <f>+Parametros!$AS$6</f>
        <v>19000</v>
      </c>
      <c r="P15" s="4">
        <f>+Parametros!$AS$46</f>
        <v>16500</v>
      </c>
      <c r="Q15" s="4">
        <f>+Parametros!$AS$48</f>
        <v>3500</v>
      </c>
      <c r="R15" s="4">
        <f>+Parametros!$AS$30</f>
        <v>28000</v>
      </c>
      <c r="S15" s="4">
        <f>+Parametros!$AS$32</f>
        <v>56000</v>
      </c>
      <c r="T15" s="4">
        <f>+Parametros!$AS$42</f>
        <v>28000</v>
      </c>
      <c r="U15" s="4">
        <f>+Parametros!$AS$38</f>
        <v>28000</v>
      </c>
      <c r="V15" s="4">
        <f>+Parametros!$AS$40</f>
        <v>66000</v>
      </c>
      <c r="W15" s="4">
        <f>+Parametros!$AS$52</f>
        <v>1100</v>
      </c>
      <c r="X15" s="4">
        <f>+Parametros!$AS$54</f>
        <v>1400</v>
      </c>
      <c r="Y15" s="4">
        <f>+Parametros!$AS$56</f>
        <v>2800</v>
      </c>
      <c r="Z15" s="4">
        <f>+Parametros!$AS$58</f>
        <v>770</v>
      </c>
      <c r="AA15" s="4">
        <f>+Parametros!$AS$60</f>
        <v>979.99999999999989</v>
      </c>
      <c r="AB15" s="4">
        <f>+Parametros!$AS$62</f>
        <v>1959.9999999999998</v>
      </c>
    </row>
    <row r="16" spans="2:28" x14ac:dyDescent="0.2">
      <c r="B16" s="1" t="str">
        <f>+Parametros!AT4</f>
        <v>P06-23</v>
      </c>
      <c r="C16" s="4">
        <f>+Parametros!$AT$2</f>
        <v>16700</v>
      </c>
      <c r="D16" s="6">
        <f>+Parametros!$AT$3</f>
        <v>0.22172654102148037</v>
      </c>
      <c r="E16" s="4">
        <f>+Parametros!$AT$13</f>
        <v>495000</v>
      </c>
      <c r="F16" s="4">
        <f>+Parametros!$AT$11</f>
        <v>105000</v>
      </c>
      <c r="G16" s="4">
        <f>+Parametros!$AT$17</f>
        <v>8800000</v>
      </c>
      <c r="H16" s="4">
        <f>+Parametros!$AT$19</f>
        <v>17700000</v>
      </c>
      <c r="I16" s="4">
        <f>+Parametros!$AT$21</f>
        <v>25500000</v>
      </c>
      <c r="J16" s="4">
        <f>+Parametros!$AT$23</f>
        <v>76500</v>
      </c>
      <c r="K16" s="4">
        <f>+Parametros!$AT$25</f>
        <v>168500</v>
      </c>
      <c r="L16" s="4">
        <f>+Parametros!$AT$27</f>
        <v>244000</v>
      </c>
      <c r="M16" s="4">
        <f>+Parametros!$AT$8</f>
        <v>52500</v>
      </c>
      <c r="N16" s="4">
        <v>0</v>
      </c>
      <c r="O16" s="4">
        <f>+Parametros!$AT$6</f>
        <v>24000</v>
      </c>
      <c r="P16" s="4">
        <f>+Parametros!$AT$46</f>
        <v>20000</v>
      </c>
      <c r="Q16" s="4">
        <f>+Parametros!$AT$48</f>
        <v>4300</v>
      </c>
      <c r="R16" s="4">
        <f>+Parametros!$AT$30</f>
        <v>40000</v>
      </c>
      <c r="S16" s="4">
        <f>+Parametros!$AT$32</f>
        <v>68000</v>
      </c>
      <c r="T16" s="4">
        <f>+Parametros!$AT$42</f>
        <v>40000</v>
      </c>
      <c r="U16" s="4">
        <f>+Parametros!$AT$38</f>
        <v>40000</v>
      </c>
      <c r="V16" s="4">
        <f>+Parametros!$AT$40</f>
        <v>80000</v>
      </c>
      <c r="W16" s="4">
        <f>+Parametros!$AT$52</f>
        <v>1450</v>
      </c>
      <c r="X16" s="4">
        <f>+Parametros!$AT$54</f>
        <v>1850</v>
      </c>
      <c r="Y16" s="4">
        <f>+Parametros!$AT$56</f>
        <v>3650</v>
      </c>
      <c r="Z16" s="4">
        <f>+Parametros!$AT$58</f>
        <v>1000</v>
      </c>
      <c r="AA16" s="4">
        <f>+Parametros!$AT$60</f>
        <v>1280</v>
      </c>
      <c r="AB16" s="4">
        <f>+Parametros!$AT$62</f>
        <v>2550</v>
      </c>
    </row>
    <row r="17" spans="2:28" x14ac:dyDescent="0.2">
      <c r="B17" s="1" t="str">
        <f>+Parametros!AU4</f>
        <v>P08-23</v>
      </c>
      <c r="C17" s="4">
        <f>+Parametros!$AU$2</f>
        <v>19405.399999999998</v>
      </c>
      <c r="D17" s="6">
        <f>+Parametros!$AU$3</f>
        <v>0.16200000000000001</v>
      </c>
      <c r="E17" s="4">
        <f>+Parametros!$AU$13</f>
        <v>575000</v>
      </c>
      <c r="F17" s="4">
        <f>+Parametros!$AU$11</f>
        <v>122000</v>
      </c>
      <c r="G17" s="4">
        <f>+Parametros!$AU$17</f>
        <v>10200000</v>
      </c>
      <c r="H17" s="4">
        <f>+Parametros!$AU$19</f>
        <v>20500000</v>
      </c>
      <c r="I17" s="4">
        <f>+Parametros!$AU$21</f>
        <v>29600000</v>
      </c>
      <c r="J17" s="4">
        <f>+Parametros!$AU$23</f>
        <v>89000</v>
      </c>
      <c r="K17" s="4">
        <f>+Parametros!$AU$25</f>
        <v>196000</v>
      </c>
      <c r="L17" s="4">
        <f>+Parametros!$AU$27</f>
        <v>283500</v>
      </c>
      <c r="M17" s="4">
        <f>+Parametros!$AU$8</f>
        <v>64000</v>
      </c>
      <c r="N17" s="4">
        <v>0</v>
      </c>
      <c r="O17" s="4">
        <f>+Parametros!$AU$6</f>
        <v>28000</v>
      </c>
      <c r="P17" s="4">
        <f>+Parametros!$AU$46</f>
        <v>23200</v>
      </c>
      <c r="Q17" s="4">
        <f>+Parametros!$AU$48</f>
        <v>5300</v>
      </c>
      <c r="R17" s="4">
        <f>+Parametros!$AU$30</f>
        <v>46500</v>
      </c>
      <c r="S17" s="4">
        <f>+Parametros!$AU$32</f>
        <v>79000</v>
      </c>
      <c r="T17" s="4">
        <f>+Parametros!$AU$42</f>
        <v>46500</v>
      </c>
      <c r="U17" s="4">
        <f>+Parametros!$AU$38</f>
        <v>46500</v>
      </c>
      <c r="V17" s="4">
        <f>+Parametros!$AU$40</f>
        <v>93000</v>
      </c>
      <c r="W17" s="4">
        <f>+Parametros!$AU$52</f>
        <v>1800</v>
      </c>
      <c r="X17" s="4">
        <f>+Parametros!$AU$54</f>
        <v>2149.6999999999998</v>
      </c>
      <c r="Y17" s="4">
        <f>+Parametros!$AU$56</f>
        <v>4240</v>
      </c>
      <c r="Z17" s="4">
        <f>+Parametros!$AU$58</f>
        <v>1260</v>
      </c>
      <c r="AA17" s="4">
        <f>+Parametros!$AU$60</f>
        <v>1500</v>
      </c>
      <c r="AB17" s="4">
        <f>+Parametros!$AU$62</f>
        <v>2970</v>
      </c>
    </row>
    <row r="18" spans="2:28" x14ac:dyDescent="0.2">
      <c r="B18" s="1" t="str">
        <f>+Parametros!AV4</f>
        <v>P10-23</v>
      </c>
      <c r="C18" s="4">
        <f>+Parametros!$AV$2</f>
        <v>23800</v>
      </c>
      <c r="D18" s="6">
        <f>+Parametros!$AV$3</f>
        <v>0.23</v>
      </c>
      <c r="E18" s="4">
        <f>+Parametros!$AV$13</f>
        <v>748000</v>
      </c>
      <c r="F18" s="4">
        <f>+Parametros!$AV$11</f>
        <v>159000</v>
      </c>
      <c r="G18" s="4">
        <f>+Parametros!$AV$17</f>
        <v>12546000</v>
      </c>
      <c r="H18" s="4">
        <f>+Parametros!$AV$19</f>
        <v>25215000</v>
      </c>
      <c r="I18" s="4">
        <f>+Parametros!$AV$21</f>
        <v>36408000</v>
      </c>
      <c r="J18" s="4">
        <f>+Parametros!$AV$23</f>
        <v>109500</v>
      </c>
      <c r="K18" s="4">
        <f>+Parametros!$AV$25</f>
        <v>241100</v>
      </c>
      <c r="L18" s="4">
        <f>+Parametros!$AV$27</f>
        <v>348700</v>
      </c>
      <c r="M18" s="4">
        <f>+Parametros!$AV$8</f>
        <v>83200</v>
      </c>
      <c r="N18" s="4">
        <v>0</v>
      </c>
      <c r="O18" s="4">
        <f>+Parametros!$AV$6</f>
        <v>35000</v>
      </c>
      <c r="P18" s="4">
        <f>+Parametros!$AV$46</f>
        <v>28500</v>
      </c>
      <c r="Q18" s="4">
        <f>+Parametros!$AV$48</f>
        <v>7900</v>
      </c>
      <c r="R18" s="4">
        <f>+Parametros!$AV$30</f>
        <v>57200</v>
      </c>
      <c r="S18" s="4">
        <f>+Parametros!$AV$32</f>
        <v>97200</v>
      </c>
      <c r="T18" s="4">
        <f>+Parametros!$AV$42</f>
        <v>57200</v>
      </c>
      <c r="U18" s="4">
        <f>+Parametros!$AV$38</f>
        <v>57200</v>
      </c>
      <c r="V18" s="4">
        <f>+Parametros!$AV$40</f>
        <v>114400</v>
      </c>
      <c r="W18" s="4">
        <f>+Parametros!$AV$52</f>
        <v>2340</v>
      </c>
      <c r="X18" s="4">
        <f>+Parametros!$AV$54</f>
        <v>2650</v>
      </c>
      <c r="Y18" s="4">
        <f>+Parametros!$AV$56</f>
        <v>5230</v>
      </c>
      <c r="Z18" s="4">
        <f>+Parametros!$AV$58</f>
        <v>1750</v>
      </c>
      <c r="AA18" s="4">
        <f>+Parametros!$AV$60</f>
        <v>1980</v>
      </c>
      <c r="AB18" s="4">
        <f>+Parametros!$AV$62</f>
        <v>3900</v>
      </c>
    </row>
    <row r="19" spans="2:28" x14ac:dyDescent="0.2">
      <c r="B19" s="1" t="str">
        <f>+Parametros!AW4</f>
        <v>P11-23</v>
      </c>
      <c r="C19" s="4">
        <f>+Parametros!$AW$2</f>
        <v>25700</v>
      </c>
      <c r="D19" s="6">
        <f>+Parametros!$AW$3</f>
        <v>0.08</v>
      </c>
      <c r="E19" s="4">
        <f>+Parametros!$AW$13</f>
        <v>885000</v>
      </c>
      <c r="F19" s="4">
        <f>+Parametros!$AW$11</f>
        <v>189000</v>
      </c>
      <c r="G19" s="4">
        <f>+Parametros!$AW$17</f>
        <v>14100000</v>
      </c>
      <c r="H19" s="4">
        <f>+Parametros!$AW$19</f>
        <v>28300000</v>
      </c>
      <c r="I19" s="4">
        <f>+Parametros!$AW$21</f>
        <v>40800000</v>
      </c>
      <c r="J19" s="4">
        <f>+Parametros!$AW$23</f>
        <v>120000</v>
      </c>
      <c r="K19" s="4">
        <f>+Parametros!$AW$25</f>
        <v>265000</v>
      </c>
      <c r="L19" s="4">
        <f>+Parametros!$AW$27</f>
        <v>385000</v>
      </c>
      <c r="M19" s="4">
        <f>+Parametros!$AW$8</f>
        <v>98500</v>
      </c>
      <c r="N19" s="4">
        <f>+Q19*0.5</f>
        <v>4500</v>
      </c>
      <c r="O19" s="4">
        <f>+Parametros!$AW$6</f>
        <v>41500</v>
      </c>
      <c r="P19" s="4">
        <f>+Parametros!$AW$46</f>
        <v>32000</v>
      </c>
      <c r="Q19" s="4">
        <f>+Parametros!$AW$48</f>
        <v>9000</v>
      </c>
      <c r="R19" s="4">
        <f>+Parametros!$AW$30</f>
        <v>65000</v>
      </c>
      <c r="S19" s="4">
        <f>+Parametros!$AW$32</f>
        <v>110000</v>
      </c>
      <c r="T19" s="4">
        <f>+Parametros!$AW$42</f>
        <v>65000</v>
      </c>
      <c r="U19" s="4">
        <f>+Parametros!$AW$38</f>
        <v>65000</v>
      </c>
      <c r="V19" s="4">
        <f>+Parametros!$AW$40</f>
        <v>130000</v>
      </c>
      <c r="W19" s="4">
        <f>+Parametros!$AW$52</f>
        <v>2900</v>
      </c>
      <c r="X19" s="4">
        <f>+Parametros!$AW$54</f>
        <v>3200</v>
      </c>
      <c r="Y19" s="4">
        <f>+Parametros!$AW$56</f>
        <v>6200</v>
      </c>
      <c r="Z19" s="4">
        <f>+Parametros!$AW$58</f>
        <v>2175</v>
      </c>
      <c r="AA19" s="4">
        <f>+Parametros!$AW$60</f>
        <v>2400</v>
      </c>
      <c r="AB19" s="4">
        <f>+Parametros!$AW$62</f>
        <v>4650</v>
      </c>
    </row>
    <row r="20" spans="2:28" x14ac:dyDescent="0.2">
      <c r="B20" s="1" t="s">
        <v>159</v>
      </c>
      <c r="C20" s="4">
        <f>+Parametros!$AX$2</f>
        <v>28700.000000000004</v>
      </c>
      <c r="D20" s="6">
        <f>+Parametros!$AX$3</f>
        <v>0.12</v>
      </c>
      <c r="E20" s="4">
        <f>+Parametros!$AX$13</f>
        <v>1050000</v>
      </c>
      <c r="F20" s="4">
        <f>+Parametros!$AX$11</f>
        <v>225000</v>
      </c>
      <c r="G20" s="4">
        <f>+Parametros!$AX$17</f>
        <v>14100000</v>
      </c>
      <c r="H20" s="4">
        <f>+Parametros!$AX$19</f>
        <v>28300000</v>
      </c>
      <c r="I20" s="4">
        <f>+Parametros!$AX$21</f>
        <v>40800000</v>
      </c>
      <c r="J20" s="4">
        <f>+Parametros!$AX$23</f>
        <v>140000</v>
      </c>
      <c r="K20" s="4">
        <f>+Parametros!$AX$25</f>
        <v>310000</v>
      </c>
      <c r="L20" s="4">
        <f>+Parametros!$AX$27</f>
        <v>450000</v>
      </c>
      <c r="M20" s="4">
        <f>+Parametros!$AX$8</f>
        <v>117000</v>
      </c>
      <c r="N20" s="4">
        <f>+Q20*0.5</f>
        <v>5500</v>
      </c>
      <c r="O20" s="4">
        <f>+Parametros!$AX$6</f>
        <v>49000</v>
      </c>
      <c r="P20" s="4">
        <f>+Parametros!$AX$46</f>
        <v>37000</v>
      </c>
      <c r="Q20" s="4">
        <f>+Parametros!$AX$48</f>
        <v>11000</v>
      </c>
      <c r="R20" s="4">
        <f>+Parametros!$AX$30</f>
        <v>75000</v>
      </c>
      <c r="S20" s="4">
        <f>+Parametros!$AX$32</f>
        <v>130000</v>
      </c>
      <c r="T20" s="4">
        <f>+Parametros!$AX$42</f>
        <v>75000</v>
      </c>
      <c r="U20" s="4">
        <f>+Parametros!$AX$38</f>
        <v>75000</v>
      </c>
      <c r="V20" s="4">
        <f>+Parametros!$AX$40</f>
        <v>150000</v>
      </c>
      <c r="W20" s="4">
        <f>+Parametros!$AX$52</f>
        <v>3400</v>
      </c>
      <c r="X20" s="4">
        <f>+Parametros!$AX$54</f>
        <v>3800</v>
      </c>
      <c r="Y20" s="4">
        <f>+Parametros!$AX$56</f>
        <v>7400</v>
      </c>
      <c r="Z20" s="4">
        <f>+Parametros!$AX$58</f>
        <v>2550</v>
      </c>
      <c r="AA20" s="4">
        <f>+Parametros!$AX$60</f>
        <v>2850</v>
      </c>
      <c r="AB20" s="4">
        <f>+Parametros!$AX$62</f>
        <v>5550</v>
      </c>
    </row>
    <row r="21" spans="2:28" x14ac:dyDescent="0.2">
      <c r="B21" s="1" t="s">
        <v>159</v>
      </c>
      <c r="C21" s="4">
        <f>+Parametros!$AY$2</f>
        <v>33400</v>
      </c>
      <c r="D21" s="6">
        <f>+Parametros!$AY$3</f>
        <v>0.16</v>
      </c>
      <c r="E21" s="4">
        <f>+Parametros!$AY$13</f>
        <v>1250000</v>
      </c>
      <c r="F21" s="4">
        <f>+Parametros!$AY$11</f>
        <v>274000</v>
      </c>
      <c r="G21" s="4">
        <f>+Parametros!$AY$17</f>
        <v>16500000</v>
      </c>
      <c r="H21" s="4">
        <f>+Parametros!$AY$19</f>
        <v>33500000</v>
      </c>
      <c r="I21" s="4">
        <f>+Parametros!$AY$21</f>
        <v>46500000</v>
      </c>
      <c r="J21" s="4">
        <f>+Parametros!$AY$23</f>
        <v>165000</v>
      </c>
      <c r="K21" s="4">
        <f>+Parametros!$AY$25</f>
        <v>365000</v>
      </c>
      <c r="L21" s="4">
        <f>+Parametros!$AY$27</f>
        <v>530000</v>
      </c>
      <c r="M21" s="4">
        <f>+Parametros!$AY$8</f>
        <v>149000</v>
      </c>
      <c r="N21" s="4">
        <f>+Q21*0.5</f>
        <v>6750</v>
      </c>
      <c r="O21" s="4">
        <f>+Parametros!$AY$6</f>
        <v>60000</v>
      </c>
      <c r="P21" s="4">
        <f>+Parametros!$AY$46</f>
        <v>45000</v>
      </c>
      <c r="Q21" s="4">
        <f>+Parametros!$AY$48</f>
        <v>13500</v>
      </c>
      <c r="R21" s="4">
        <f>+Parametros!$AY$30</f>
        <v>90000</v>
      </c>
      <c r="S21" s="4">
        <f>+Parametros!$AY$32</f>
        <v>155000</v>
      </c>
      <c r="T21" s="4">
        <f>+Parametros!$AY$42</f>
        <v>90000</v>
      </c>
      <c r="U21" s="4">
        <f>+Parametros!$AY$38</f>
        <v>90000</v>
      </c>
      <c r="V21" s="4">
        <f>+Parametros!$AY$40</f>
        <v>180000</v>
      </c>
      <c r="W21" s="4">
        <f>+Parametros!$AY$52</f>
        <v>4200</v>
      </c>
      <c r="X21" s="4">
        <f>+Parametros!$AY$54</f>
        <v>4600</v>
      </c>
      <c r="Y21" s="4">
        <f>+Parametros!$AY$56</f>
        <v>9000</v>
      </c>
      <c r="Z21" s="4">
        <f>+Parametros!$AY$58</f>
        <v>3150</v>
      </c>
      <c r="AA21" s="4">
        <f>+Parametros!$AY$60</f>
        <v>3450</v>
      </c>
      <c r="AB21" s="4">
        <f>+Parametros!$AY$62</f>
        <v>6750</v>
      </c>
    </row>
    <row r="22" spans="2:28" s="5" customFormat="1" x14ac:dyDescent="0.2">
      <c r="C22" s="19">
        <f>+C21/C6-1</f>
        <v>7.2981366459627335</v>
      </c>
      <c r="D22" s="5">
        <f>+C21/C14-1</f>
        <v>1.7879799666110183</v>
      </c>
      <c r="E22" s="19">
        <f t="shared" ref="E22:M22" si="0">+E21/E6-1</f>
        <v>6.5757575757575761</v>
      </c>
      <c r="F22" s="19">
        <f t="shared" si="0"/>
        <v>7.8387096774193541</v>
      </c>
      <c r="G22" s="19">
        <f t="shared" si="0"/>
        <v>5.3461538461538458</v>
      </c>
      <c r="H22" s="19">
        <f t="shared" si="0"/>
        <v>5.4423076923076925</v>
      </c>
      <c r="I22" s="19">
        <f t="shared" si="0"/>
        <v>4.9615384615384617</v>
      </c>
      <c r="J22" s="19">
        <f t="shared" si="0"/>
        <v>9.3125</v>
      </c>
      <c r="K22" s="19">
        <f t="shared" si="0"/>
        <v>10.40625</v>
      </c>
      <c r="L22" s="19">
        <f t="shared" si="0"/>
        <v>9.1923076923076916</v>
      </c>
      <c r="M22" s="19">
        <f t="shared" si="0"/>
        <v>17.395061728395063</v>
      </c>
      <c r="N22" s="19" t="s">
        <v>45</v>
      </c>
      <c r="O22" s="19">
        <f t="shared" ref="O22:Y22" si="1">+O21/O6-1</f>
        <v>29</v>
      </c>
      <c r="P22" s="19">
        <f t="shared" si="1"/>
        <v>6.6271186440677967</v>
      </c>
      <c r="Q22" s="19">
        <f t="shared" si="1"/>
        <v>10.739130434782609</v>
      </c>
      <c r="R22" s="19">
        <f t="shared" si="1"/>
        <v>6.5</v>
      </c>
      <c r="S22" s="19">
        <f t="shared" si="1"/>
        <v>6.75</v>
      </c>
      <c r="T22" s="19" t="e">
        <f t="shared" si="1"/>
        <v>#DIV/0!</v>
      </c>
      <c r="U22" s="19">
        <f t="shared" si="1"/>
        <v>4.1428571428571432</v>
      </c>
      <c r="V22" s="19">
        <f t="shared" si="1"/>
        <v>9.2857142857142865</v>
      </c>
      <c r="W22" s="19">
        <f t="shared" si="1"/>
        <v>15.8</v>
      </c>
      <c r="X22" s="19">
        <f t="shared" si="1"/>
        <v>12.142857142857142</v>
      </c>
      <c r="Y22" s="19">
        <f t="shared" si="1"/>
        <v>10.25</v>
      </c>
      <c r="Z22" s="19"/>
      <c r="AA22" s="19"/>
      <c r="AB22" s="19"/>
    </row>
    <row r="23" spans="2:28" x14ac:dyDescent="0.2">
      <c r="C23" s="23">
        <f>+C21/C6</f>
        <v>8.2981366459627335</v>
      </c>
      <c r="E23" s="23">
        <f t="shared" ref="E23:M23" si="2">+E21/E6</f>
        <v>7.5757575757575761</v>
      </c>
      <c r="F23" s="23">
        <f t="shared" si="2"/>
        <v>8.8387096774193541</v>
      </c>
      <c r="G23" s="23">
        <f t="shared" si="2"/>
        <v>6.3461538461538458</v>
      </c>
      <c r="H23" s="23">
        <f t="shared" si="2"/>
        <v>6.4423076923076925</v>
      </c>
      <c r="I23" s="23">
        <f t="shared" si="2"/>
        <v>5.9615384615384617</v>
      </c>
      <c r="J23" s="23">
        <f t="shared" si="2"/>
        <v>10.3125</v>
      </c>
      <c r="K23" s="23">
        <f t="shared" si="2"/>
        <v>11.40625</v>
      </c>
      <c r="L23" s="23">
        <f t="shared" si="2"/>
        <v>10.192307692307692</v>
      </c>
      <c r="M23" s="23">
        <f t="shared" si="2"/>
        <v>18.395061728395063</v>
      </c>
      <c r="N23" s="23" t="s">
        <v>45</v>
      </c>
      <c r="O23" s="23">
        <f t="shared" ref="O23:Y23" si="3">+O21/O6</f>
        <v>30</v>
      </c>
      <c r="P23" s="23">
        <f t="shared" si="3"/>
        <v>7.6271186440677967</v>
      </c>
      <c r="Q23" s="23">
        <f t="shared" si="3"/>
        <v>11.739130434782609</v>
      </c>
      <c r="R23" s="23">
        <f t="shared" si="3"/>
        <v>7.5</v>
      </c>
      <c r="S23" s="23">
        <f t="shared" si="3"/>
        <v>7.75</v>
      </c>
      <c r="T23" s="23" t="e">
        <f t="shared" si="3"/>
        <v>#DIV/0!</v>
      </c>
      <c r="U23" s="23">
        <f t="shared" si="3"/>
        <v>5.1428571428571432</v>
      </c>
      <c r="V23" s="23">
        <f t="shared" si="3"/>
        <v>10.285714285714286</v>
      </c>
      <c r="W23" s="23">
        <f t="shared" si="3"/>
        <v>16.8</v>
      </c>
      <c r="X23" s="23">
        <f t="shared" si="3"/>
        <v>13.142857142857142</v>
      </c>
      <c r="Y23" s="23">
        <f t="shared" si="3"/>
        <v>11.25</v>
      </c>
      <c r="Z23" s="23"/>
      <c r="AA23" s="23"/>
      <c r="AB23" s="23"/>
    </row>
    <row r="24" spans="2:28" x14ac:dyDescent="0.2">
      <c r="B24" t="s">
        <v>161</v>
      </c>
      <c r="C24" s="19">
        <f>+C21/C13-1</f>
        <v>2.2906403940886699</v>
      </c>
      <c r="E24" s="19">
        <f t="shared" ref="E24:M24" si="4">+E21/E13-1</f>
        <v>2.9682539682539684</v>
      </c>
      <c r="F24" s="19">
        <f t="shared" si="4"/>
        <v>3.419354838709677</v>
      </c>
      <c r="G24" s="19">
        <f t="shared" si="4"/>
        <v>1.9464285714285716</v>
      </c>
      <c r="H24" s="19">
        <f t="shared" si="4"/>
        <v>2.0454545454545454</v>
      </c>
      <c r="I24" s="19">
        <f t="shared" si="4"/>
        <v>2</v>
      </c>
      <c r="J24" s="19">
        <f t="shared" si="4"/>
        <v>2.9285714285714284</v>
      </c>
      <c r="K24" s="19">
        <f t="shared" si="4"/>
        <v>3.0555555555555554</v>
      </c>
      <c r="L24" s="19">
        <f t="shared" si="4"/>
        <v>3.0769230769230766</v>
      </c>
      <c r="M24" s="19">
        <f t="shared" si="4"/>
        <v>5.0816326530612246</v>
      </c>
      <c r="N24" s="23"/>
      <c r="O24" s="19">
        <f>+O21/O13-1</f>
        <v>4</v>
      </c>
      <c r="P24" s="19">
        <f>+P21/P13-1</f>
        <v>2.6</v>
      </c>
      <c r="Q24" s="19">
        <f>+Q21/Q13-1</f>
        <v>4.625</v>
      </c>
      <c r="R24" s="19">
        <f>+R21/R13-1</f>
        <v>3.0909090909090908</v>
      </c>
      <c r="S24" s="19">
        <f>+S21/S13-1</f>
        <v>2.875</v>
      </c>
      <c r="T24" s="23"/>
      <c r="U24" s="19">
        <f>+U21/U13-1</f>
        <v>2.1943212067435676</v>
      </c>
      <c r="V24" s="23"/>
      <c r="W24" s="23"/>
      <c r="X24" s="23"/>
      <c r="Y24" s="23"/>
      <c r="Z24" s="23"/>
      <c r="AA24" s="23"/>
      <c r="AB24" s="23"/>
    </row>
    <row r="26" spans="2:28" ht="39" x14ac:dyDescent="0.2">
      <c r="B26" s="7" t="s">
        <v>133</v>
      </c>
      <c r="C26" s="38" t="str">
        <f>+C1</f>
        <v>Valor Oleo</v>
      </c>
      <c r="D26" s="38" t="str">
        <f t="shared" ref="D26:AB26" si="5">+D1</f>
        <v>Aumento de Precios</v>
      </c>
      <c r="E26" s="38" t="str">
        <f t="shared" si="5"/>
        <v>Venta Grupal</v>
      </c>
      <c r="F26" s="38" t="str">
        <f t="shared" si="5"/>
        <v>Venta Personal</v>
      </c>
      <c r="G26" s="38" t="str">
        <f t="shared" si="5"/>
        <v>Venta Flia Directora</v>
      </c>
      <c r="H26" s="38" t="str">
        <f t="shared" si="5"/>
        <v>Venta Flia Directora Senior</v>
      </c>
      <c r="I26" s="38" t="str">
        <f t="shared" si="5"/>
        <v>Venta Flia Directora Ejecutiva</v>
      </c>
      <c r="J26" s="38" t="str">
        <f t="shared" si="5"/>
        <v>Bono Directora</v>
      </c>
      <c r="K26" s="38" t="str">
        <f t="shared" si="5"/>
        <v>Bono Directora Senior</v>
      </c>
      <c r="L26" s="38" t="str">
        <f t="shared" si="5"/>
        <v>Bono Directora Ejecutiva</v>
      </c>
      <c r="M26" s="38" t="str">
        <f t="shared" si="5"/>
        <v>Monto 5%</v>
      </c>
      <c r="N26" s="38" t="str">
        <f t="shared" si="5"/>
        <v>Reactivaciòn</v>
      </c>
      <c r="O26" s="38" t="str">
        <f t="shared" si="5"/>
        <v>Monto Triperiodico</v>
      </c>
      <c r="P26" s="38" t="str">
        <f t="shared" si="5"/>
        <v>Kit Grande</v>
      </c>
      <c r="Q26" s="38" t="str">
        <f t="shared" si="5"/>
        <v>Kit esencial chico</v>
      </c>
      <c r="R26" s="38" t="str">
        <f t="shared" si="5"/>
        <v>Anfitriona N1</v>
      </c>
      <c r="S26" s="38" t="str">
        <f t="shared" si="5"/>
        <v>Anfitriona N2</v>
      </c>
      <c r="T26" s="38" t="str">
        <f t="shared" si="5"/>
        <v>Inco Productiva</v>
      </c>
      <c r="U26" s="38" t="str">
        <f t="shared" si="5"/>
        <v>Paso 1</v>
      </c>
      <c r="V26" s="38" t="str">
        <f t="shared" si="5"/>
        <v>Paso 2</v>
      </c>
      <c r="W26" s="38" t="str">
        <f t="shared" si="5"/>
        <v>Flete Amba/Rosario</v>
      </c>
      <c r="X26" s="38" t="str">
        <f t="shared" si="5"/>
        <v>Flete Interior</v>
      </c>
      <c r="Y26" s="38" t="str">
        <f t="shared" si="5"/>
        <v>Flete TDF</v>
      </c>
      <c r="Z26" s="38" t="str">
        <f t="shared" si="5"/>
        <v>PuP Amba/Rosario</v>
      </c>
      <c r="AA26" s="38" t="str">
        <f t="shared" si="5"/>
        <v>PUP Interior</v>
      </c>
      <c r="AB26" s="38" t="str">
        <f t="shared" si="5"/>
        <v>PUP TDF</v>
      </c>
    </row>
    <row r="27" spans="2:28" x14ac:dyDescent="0.2">
      <c r="C27" s="20">
        <f>+C6</f>
        <v>4025</v>
      </c>
      <c r="D27" s="14">
        <v>100</v>
      </c>
      <c r="E27" s="8">
        <f t="shared" ref="E27:AB27" si="6">+E6/$C$6</f>
        <v>40.993788819875775</v>
      </c>
      <c r="F27" s="8">
        <f t="shared" si="6"/>
        <v>7.7018633540372674</v>
      </c>
      <c r="G27" s="9">
        <f t="shared" si="6"/>
        <v>645.96273291925468</v>
      </c>
      <c r="H27" s="9">
        <f t="shared" si="6"/>
        <v>1291.9254658385094</v>
      </c>
      <c r="I27" s="9">
        <f t="shared" si="6"/>
        <v>1937.888198757764</v>
      </c>
      <c r="J27" s="8">
        <f t="shared" si="6"/>
        <v>3.9751552795031055</v>
      </c>
      <c r="K27" s="8">
        <f t="shared" si="6"/>
        <v>7.9503105590062111</v>
      </c>
      <c r="L27" s="8">
        <f t="shared" si="6"/>
        <v>12.919254658385093</v>
      </c>
      <c r="M27" s="8">
        <f t="shared" si="6"/>
        <v>2.012422360248447</v>
      </c>
      <c r="N27" s="8">
        <f t="shared" si="6"/>
        <v>0</v>
      </c>
      <c r="O27" s="8">
        <f t="shared" si="6"/>
        <v>0.49689440993788819</v>
      </c>
      <c r="P27" s="8">
        <f t="shared" si="6"/>
        <v>1.4658385093167703</v>
      </c>
      <c r="Q27" s="8">
        <f t="shared" si="6"/>
        <v>0.2857142857142857</v>
      </c>
      <c r="R27" s="8">
        <f t="shared" si="6"/>
        <v>2.981366459627329</v>
      </c>
      <c r="S27" s="8">
        <f t="shared" si="6"/>
        <v>4.9689440993788816</v>
      </c>
      <c r="T27" s="8">
        <f t="shared" si="6"/>
        <v>0</v>
      </c>
      <c r="U27" s="8">
        <f t="shared" si="6"/>
        <v>4.3478260869565215</v>
      </c>
      <c r="V27" s="8">
        <f t="shared" si="6"/>
        <v>4.3478260869565215</v>
      </c>
      <c r="W27" s="8">
        <f t="shared" si="6"/>
        <v>6.2111801242236024E-2</v>
      </c>
      <c r="X27" s="8">
        <f t="shared" si="6"/>
        <v>8.6956521739130432E-2</v>
      </c>
      <c r="Y27" s="8">
        <f t="shared" si="6"/>
        <v>0.19875776397515527</v>
      </c>
      <c r="Z27" s="8">
        <f t="shared" si="6"/>
        <v>0</v>
      </c>
      <c r="AA27" s="8">
        <f t="shared" si="6"/>
        <v>0</v>
      </c>
      <c r="AB27" s="8">
        <f t="shared" si="6"/>
        <v>0</v>
      </c>
    </row>
    <row r="28" spans="2:28" x14ac:dyDescent="0.2">
      <c r="B28" s="8" t="str">
        <f t="shared" ref="B28:C41" si="7">+B8</f>
        <v>P06-21</v>
      </c>
      <c r="C28" s="20">
        <f t="shared" si="7"/>
        <v>4550</v>
      </c>
      <c r="D28" s="18">
        <f t="shared" ref="D28:D41" si="8">+D27*(1+C53)</f>
        <v>113.04347826086956</v>
      </c>
      <c r="E28" s="8">
        <f t="shared" ref="E28:AB28" si="9">+E8/$C$8</f>
        <v>40.978021978021971</v>
      </c>
      <c r="F28" s="8">
        <f t="shared" si="9"/>
        <v>7.6923076923076925</v>
      </c>
      <c r="G28" s="9">
        <f t="shared" si="9"/>
        <v>637.36263736263732</v>
      </c>
      <c r="H28" s="9">
        <f t="shared" si="9"/>
        <v>1274.7252747252746</v>
      </c>
      <c r="I28" s="9">
        <f t="shared" si="9"/>
        <v>1912.0879120879122</v>
      </c>
      <c r="J28" s="8">
        <f t="shared" si="9"/>
        <v>4.395604395604396</v>
      </c>
      <c r="K28" s="8">
        <f t="shared" si="9"/>
        <v>8.791208791208792</v>
      </c>
      <c r="L28" s="8">
        <f t="shared" si="9"/>
        <v>13.626373626373626</v>
      </c>
      <c r="M28" s="8">
        <f t="shared" si="9"/>
        <v>2.0219780219780219</v>
      </c>
      <c r="N28" s="8">
        <f t="shared" si="9"/>
        <v>0</v>
      </c>
      <c r="O28" s="8">
        <f t="shared" si="9"/>
        <v>0.43956043956043955</v>
      </c>
      <c r="P28" s="8">
        <f t="shared" si="9"/>
        <v>1.4505494505494505</v>
      </c>
      <c r="Q28" s="8">
        <f t="shared" si="9"/>
        <v>0.25274725274725274</v>
      </c>
      <c r="R28" s="8">
        <f t="shared" si="9"/>
        <v>2.9670329670329672</v>
      </c>
      <c r="S28" s="8">
        <f t="shared" si="9"/>
        <v>4.9450549450549453</v>
      </c>
      <c r="T28" s="8">
        <f t="shared" si="9"/>
        <v>0</v>
      </c>
      <c r="U28" s="8">
        <f t="shared" si="9"/>
        <v>4.2857142857142856</v>
      </c>
      <c r="V28" s="8">
        <f t="shared" si="9"/>
        <v>4.2857142857142856</v>
      </c>
      <c r="W28" s="8">
        <f t="shared" si="9"/>
        <v>6.1538461538461542E-2</v>
      </c>
      <c r="X28" s="8">
        <f t="shared" si="9"/>
        <v>8.681318681318681E-2</v>
      </c>
      <c r="Y28" s="8">
        <f t="shared" si="9"/>
        <v>0.19780219780219779</v>
      </c>
      <c r="Z28" s="8">
        <f t="shared" si="9"/>
        <v>0</v>
      </c>
      <c r="AA28" s="8">
        <f t="shared" si="9"/>
        <v>0</v>
      </c>
      <c r="AB28" s="8">
        <f t="shared" si="9"/>
        <v>0</v>
      </c>
    </row>
    <row r="29" spans="2:28" hidden="1" x14ac:dyDescent="0.2">
      <c r="B29" s="8" t="str">
        <f t="shared" si="7"/>
        <v>P09-21</v>
      </c>
      <c r="C29" s="20">
        <f t="shared" si="7"/>
        <v>5130</v>
      </c>
      <c r="D29" s="18">
        <f t="shared" si="8"/>
        <v>127.45341614906832</v>
      </c>
      <c r="E29" s="8">
        <f t="shared" ref="E29:AB29" si="10">+E9/$C$9</f>
        <v>40.935672514619881</v>
      </c>
      <c r="F29" s="8">
        <f t="shared" si="10"/>
        <v>7.7972709551656916</v>
      </c>
      <c r="G29" s="9">
        <f t="shared" si="10"/>
        <v>633.52826510721252</v>
      </c>
      <c r="H29" s="9">
        <f t="shared" si="10"/>
        <v>1267.056530214425</v>
      </c>
      <c r="I29" s="9">
        <f t="shared" si="10"/>
        <v>1900.5847953216373</v>
      </c>
      <c r="J29" s="8">
        <f t="shared" si="10"/>
        <v>4.4834307992202733</v>
      </c>
      <c r="K29" s="8">
        <f t="shared" si="10"/>
        <v>8.9668615984405466</v>
      </c>
      <c r="L29" s="8">
        <f t="shared" si="10"/>
        <v>13.645224171539962</v>
      </c>
      <c r="M29" s="8">
        <f t="shared" si="10"/>
        <v>2.0467836257309941</v>
      </c>
      <c r="N29" s="8">
        <f t="shared" si="10"/>
        <v>0</v>
      </c>
      <c r="O29" s="8">
        <f t="shared" si="10"/>
        <v>0.38986354775828458</v>
      </c>
      <c r="P29" s="8">
        <f t="shared" si="10"/>
        <v>1.4522417153996101</v>
      </c>
      <c r="Q29" s="8">
        <f t="shared" si="10"/>
        <v>0.25341130604288498</v>
      </c>
      <c r="R29" s="8">
        <f t="shared" si="10"/>
        <v>2.9239766081871346</v>
      </c>
      <c r="S29" s="8">
        <f t="shared" si="10"/>
        <v>4.8732943469785575</v>
      </c>
      <c r="T29" s="8">
        <f t="shared" si="10"/>
        <v>0</v>
      </c>
      <c r="U29" s="8">
        <f t="shared" si="10"/>
        <v>4.1910331384015596</v>
      </c>
      <c r="V29" s="8">
        <f t="shared" si="10"/>
        <v>4.1910331384015596</v>
      </c>
      <c r="W29" s="8">
        <f t="shared" si="10"/>
        <v>6.2378167641325533E-2</v>
      </c>
      <c r="X29" s="8">
        <f t="shared" si="10"/>
        <v>0.10526315789473684</v>
      </c>
      <c r="Y29" s="8">
        <f t="shared" si="10"/>
        <v>0.19883040935672514</v>
      </c>
      <c r="Z29" s="8">
        <f t="shared" si="10"/>
        <v>0</v>
      </c>
      <c r="AA29" s="8">
        <f t="shared" si="10"/>
        <v>0</v>
      </c>
      <c r="AB29" s="8">
        <f t="shared" si="10"/>
        <v>0</v>
      </c>
    </row>
    <row r="30" spans="2:28" hidden="1" x14ac:dyDescent="0.2">
      <c r="B30" s="8" t="str">
        <f t="shared" si="7"/>
        <v>P13-21</v>
      </c>
      <c r="C30" s="20">
        <f t="shared" si="7"/>
        <v>5900</v>
      </c>
      <c r="D30" s="18">
        <f t="shared" si="8"/>
        <v>146.58385093167701</v>
      </c>
      <c r="E30" s="8">
        <f t="shared" ref="E30:AB30" si="11">+E10/$C$10</f>
        <v>37.288135593220339</v>
      </c>
      <c r="F30" s="8">
        <f t="shared" si="11"/>
        <v>7.6271186440677967</v>
      </c>
      <c r="G30" s="9">
        <f t="shared" si="11"/>
        <v>627.11864406779659</v>
      </c>
      <c r="H30" s="9">
        <f t="shared" si="11"/>
        <v>1254.2372881355932</v>
      </c>
      <c r="I30" s="9">
        <f t="shared" si="11"/>
        <v>1864.406779661017</v>
      </c>
      <c r="J30" s="8">
        <f t="shared" si="11"/>
        <v>4.406779661016949</v>
      </c>
      <c r="K30" s="8">
        <f t="shared" si="11"/>
        <v>9.3220338983050848</v>
      </c>
      <c r="L30" s="8">
        <f t="shared" si="11"/>
        <v>13.559322033898304</v>
      </c>
      <c r="M30" s="8">
        <f t="shared" si="11"/>
        <v>2.2033898305084745</v>
      </c>
      <c r="N30" s="8">
        <f t="shared" si="11"/>
        <v>0</v>
      </c>
      <c r="O30" s="8">
        <f t="shared" si="11"/>
        <v>0.76271186440677963</v>
      </c>
      <c r="P30" s="8">
        <f t="shared" si="11"/>
        <v>1.4406779661016949</v>
      </c>
      <c r="Q30" s="8">
        <f t="shared" si="11"/>
        <v>0.24576271186440679</v>
      </c>
      <c r="R30" s="8">
        <f t="shared" si="11"/>
        <v>2.7118644067796609</v>
      </c>
      <c r="S30" s="8">
        <f t="shared" si="11"/>
        <v>4.8305084745762707</v>
      </c>
      <c r="T30" s="8">
        <f t="shared" si="11"/>
        <v>0</v>
      </c>
      <c r="U30" s="8">
        <f t="shared" si="11"/>
        <v>4.1525423728813555</v>
      </c>
      <c r="V30" s="8">
        <f t="shared" si="11"/>
        <v>4.1525423728813555</v>
      </c>
      <c r="W30" s="8">
        <f t="shared" si="11"/>
        <v>6.4406779661016947E-2</v>
      </c>
      <c r="X30" s="8">
        <f t="shared" si="11"/>
        <v>0.11016949152542373</v>
      </c>
      <c r="Y30" s="8">
        <f t="shared" si="11"/>
        <v>0.19491525423728814</v>
      </c>
      <c r="Z30" s="8">
        <f t="shared" si="11"/>
        <v>0</v>
      </c>
      <c r="AA30" s="8">
        <f t="shared" si="11"/>
        <v>0</v>
      </c>
      <c r="AB30" s="8">
        <f t="shared" si="11"/>
        <v>0</v>
      </c>
    </row>
    <row r="31" spans="2:28" hidden="1" x14ac:dyDescent="0.2">
      <c r="B31" s="8" t="str">
        <f t="shared" si="7"/>
        <v>P4-22</v>
      </c>
      <c r="C31" s="20">
        <f t="shared" si="7"/>
        <v>6784.9999999999991</v>
      </c>
      <c r="D31" s="18">
        <f t="shared" si="8"/>
        <v>168.57142857142856</v>
      </c>
      <c r="E31" s="8">
        <f t="shared" ref="E31:AB31" si="12">+E11/$C$11</f>
        <v>35.372144436256455</v>
      </c>
      <c r="F31" s="8">
        <f t="shared" si="12"/>
        <v>7.3691967575534276</v>
      </c>
      <c r="G31" s="9">
        <f t="shared" si="12"/>
        <v>619.01252763448792</v>
      </c>
      <c r="H31" s="9">
        <f t="shared" si="12"/>
        <v>1238.0250552689758</v>
      </c>
      <c r="I31" s="9">
        <f t="shared" si="12"/>
        <v>1827.5607958732501</v>
      </c>
      <c r="J31" s="8">
        <f t="shared" si="12"/>
        <v>4.4215180545320569</v>
      </c>
      <c r="K31" s="8">
        <f t="shared" si="12"/>
        <v>9.5799557848194556</v>
      </c>
      <c r="L31" s="8">
        <f t="shared" si="12"/>
        <v>13.26455416359617</v>
      </c>
      <c r="M31" s="8">
        <f t="shared" si="12"/>
        <v>2.3581429624170966</v>
      </c>
      <c r="N31" s="8">
        <f t="shared" si="12"/>
        <v>0</v>
      </c>
      <c r="O31" s="8">
        <f t="shared" si="12"/>
        <v>1.1790714812085483</v>
      </c>
      <c r="P31" s="8">
        <f t="shared" si="12"/>
        <v>1.3264554163596169</v>
      </c>
      <c r="Q31" s="8">
        <f t="shared" si="12"/>
        <v>0.23581429624170969</v>
      </c>
      <c r="R31" s="8">
        <f t="shared" si="12"/>
        <v>2.3581429624170966</v>
      </c>
      <c r="S31" s="8">
        <f t="shared" si="12"/>
        <v>4.4215180545320569</v>
      </c>
      <c r="T31" s="8">
        <f t="shared" si="12"/>
        <v>0</v>
      </c>
      <c r="U31" s="8">
        <f t="shared" si="12"/>
        <v>2.3581429624170966</v>
      </c>
      <c r="V31" s="8">
        <f t="shared" si="12"/>
        <v>4.7162859248341933</v>
      </c>
      <c r="W31" s="15">
        <f t="shared" si="12"/>
        <v>6.7796610169491539E-2</v>
      </c>
      <c r="X31" s="15">
        <f t="shared" si="12"/>
        <v>9.2851879145173191E-2</v>
      </c>
      <c r="Y31" s="15">
        <f t="shared" si="12"/>
        <v>0.19896831245394256</v>
      </c>
      <c r="Z31" s="15">
        <f t="shared" si="12"/>
        <v>0</v>
      </c>
      <c r="AA31" s="15">
        <f t="shared" si="12"/>
        <v>0</v>
      </c>
      <c r="AB31" s="15">
        <f t="shared" si="12"/>
        <v>0</v>
      </c>
    </row>
    <row r="32" spans="2:28" hidden="1" x14ac:dyDescent="0.2">
      <c r="B32" s="8" t="str">
        <f t="shared" si="7"/>
        <v>P8-22</v>
      </c>
      <c r="C32" s="20">
        <f t="shared" si="7"/>
        <v>8560</v>
      </c>
      <c r="D32" s="18">
        <f t="shared" si="8"/>
        <v>212.67080745341616</v>
      </c>
      <c r="E32" s="8">
        <f t="shared" ref="E32:AB32" si="13">+E12/$C$12</f>
        <v>33.294392523364486</v>
      </c>
      <c r="F32" s="8">
        <f t="shared" si="13"/>
        <v>6.8925233644859816</v>
      </c>
      <c r="G32" s="9">
        <f t="shared" si="13"/>
        <v>572.42990654205607</v>
      </c>
      <c r="H32" s="9">
        <f t="shared" si="13"/>
        <v>1144.8598130841121</v>
      </c>
      <c r="I32" s="9">
        <f t="shared" si="13"/>
        <v>1693.9252336448599</v>
      </c>
      <c r="J32" s="8">
        <f t="shared" si="13"/>
        <v>4.1471962616822431</v>
      </c>
      <c r="K32" s="8">
        <f t="shared" si="13"/>
        <v>8.9953271028037385</v>
      </c>
      <c r="L32" s="8">
        <f t="shared" si="13"/>
        <v>12.850467289719626</v>
      </c>
      <c r="M32" s="8">
        <f t="shared" si="13"/>
        <v>2.2196261682242993</v>
      </c>
      <c r="N32" s="8">
        <f t="shared" si="13"/>
        <v>0</v>
      </c>
      <c r="O32" s="8">
        <f t="shared" si="13"/>
        <v>1.1098130841121496</v>
      </c>
      <c r="P32" s="8">
        <f t="shared" si="13"/>
        <v>1.2266355140186915</v>
      </c>
      <c r="Q32" s="8">
        <f t="shared" si="13"/>
        <v>0.23364485981308411</v>
      </c>
      <c r="R32" s="8">
        <f t="shared" si="13"/>
        <v>2.2196261682242993</v>
      </c>
      <c r="S32" s="8">
        <f t="shared" si="13"/>
        <v>4.0887850467289724</v>
      </c>
      <c r="T32" s="8">
        <f t="shared" si="13"/>
        <v>0</v>
      </c>
      <c r="U32" s="8">
        <f t="shared" si="13"/>
        <v>2.2196261682242993</v>
      </c>
      <c r="V32" s="8">
        <f t="shared" si="13"/>
        <v>4.4392523364485985</v>
      </c>
      <c r="W32" s="15">
        <f t="shared" si="13"/>
        <v>6.7757009345794386E-2</v>
      </c>
      <c r="X32" s="15">
        <f t="shared" si="13"/>
        <v>9.11214953271028E-2</v>
      </c>
      <c r="Y32" s="15">
        <f t="shared" si="13"/>
        <v>0.19859813084112149</v>
      </c>
      <c r="Z32" s="15">
        <f t="shared" si="13"/>
        <v>0</v>
      </c>
      <c r="AA32" s="15">
        <f t="shared" si="13"/>
        <v>0</v>
      </c>
      <c r="AB32" s="15">
        <f t="shared" si="13"/>
        <v>0</v>
      </c>
    </row>
    <row r="33" spans="2:28" hidden="1" x14ac:dyDescent="0.2">
      <c r="B33" s="8" t="str">
        <f t="shared" si="7"/>
        <v>P12-22</v>
      </c>
      <c r="C33" s="20">
        <f t="shared" si="7"/>
        <v>10150</v>
      </c>
      <c r="D33" s="18">
        <f t="shared" si="8"/>
        <v>252.17391304347828</v>
      </c>
      <c r="E33" s="8">
        <f t="shared" ref="E33:AB33" si="14">+E13/$C$13</f>
        <v>31.03448275862069</v>
      </c>
      <c r="F33" s="8">
        <f>+F13/$C$13</f>
        <v>6.1083743842364528</v>
      </c>
      <c r="G33" s="9">
        <f t="shared" si="14"/>
        <v>551.72413793103453</v>
      </c>
      <c r="H33" s="9">
        <f t="shared" si="14"/>
        <v>1083.7438423645319</v>
      </c>
      <c r="I33" s="9">
        <f t="shared" si="14"/>
        <v>1527.0935960591132</v>
      </c>
      <c r="J33" s="8">
        <f t="shared" si="14"/>
        <v>4.1379310344827589</v>
      </c>
      <c r="K33" s="8">
        <f t="shared" si="14"/>
        <v>8.8669950738916263</v>
      </c>
      <c r="L33" s="8">
        <f t="shared" si="14"/>
        <v>12.807881773399014</v>
      </c>
      <c r="M33" s="8">
        <f t="shared" si="14"/>
        <v>2.4137931034482758</v>
      </c>
      <c r="N33" s="8">
        <f t="shared" si="14"/>
        <v>0</v>
      </c>
      <c r="O33" s="8">
        <f t="shared" si="14"/>
        <v>1.1822660098522169</v>
      </c>
      <c r="P33" s="8">
        <f t="shared" si="14"/>
        <v>1.2315270935960592</v>
      </c>
      <c r="Q33" s="8">
        <f t="shared" si="14"/>
        <v>0.23645320197044334</v>
      </c>
      <c r="R33" s="8">
        <f t="shared" si="14"/>
        <v>2.1674876847290641</v>
      </c>
      <c r="S33" s="8">
        <f t="shared" si="14"/>
        <v>3.9408866995073892</v>
      </c>
      <c r="T33" s="8">
        <f t="shared" si="14"/>
        <v>0</v>
      </c>
      <c r="U33" s="8">
        <f t="shared" si="14"/>
        <v>2.7758620689655169</v>
      </c>
      <c r="V33" s="8">
        <f t="shared" si="14"/>
        <v>5.5517241379310338</v>
      </c>
      <c r="W33" s="15">
        <f t="shared" si="14"/>
        <v>7.3891625615763554E-2</v>
      </c>
      <c r="X33" s="15">
        <f t="shared" si="14"/>
        <v>9.3596059113300489E-2</v>
      </c>
      <c r="Y33" s="15">
        <f t="shared" si="14"/>
        <v>0.19704433497536947</v>
      </c>
      <c r="Z33" s="15">
        <f t="shared" si="14"/>
        <v>5.1724137931034482E-2</v>
      </c>
      <c r="AA33" s="15">
        <f t="shared" si="14"/>
        <v>6.5517241379310351E-2</v>
      </c>
      <c r="AB33" s="15">
        <f t="shared" si="14"/>
        <v>0.13793103448275862</v>
      </c>
    </row>
    <row r="34" spans="2:28" hidden="1" x14ac:dyDescent="0.2">
      <c r="B34" s="8" t="str">
        <f t="shared" si="7"/>
        <v>P02-23</v>
      </c>
      <c r="C34" s="20">
        <f t="shared" si="7"/>
        <v>11980</v>
      </c>
      <c r="D34" s="18">
        <f t="shared" si="8"/>
        <v>297.63975155279508</v>
      </c>
      <c r="E34" s="8">
        <f t="shared" ref="E34:AB34" si="15">+E14/$C$14</f>
        <v>31.302170283806344</v>
      </c>
      <c r="F34" s="8">
        <f t="shared" si="15"/>
        <v>6.2604340567612686</v>
      </c>
      <c r="G34" s="9">
        <f t="shared" si="15"/>
        <v>550.9181969949916</v>
      </c>
      <c r="H34" s="9">
        <f t="shared" si="15"/>
        <v>1101.8363939899832</v>
      </c>
      <c r="I34" s="9">
        <f t="shared" si="15"/>
        <v>1585.9766277128547</v>
      </c>
      <c r="J34" s="8">
        <f t="shared" si="15"/>
        <v>4.1736227045075127</v>
      </c>
      <c r="K34" s="8">
        <f t="shared" si="15"/>
        <v>9.1819699499165282</v>
      </c>
      <c r="L34" s="8">
        <f t="shared" si="15"/>
        <v>13.35559265442404</v>
      </c>
      <c r="M34" s="8">
        <f t="shared" si="15"/>
        <v>2.629382303839733</v>
      </c>
      <c r="N34" s="8">
        <f t="shared" si="15"/>
        <v>0</v>
      </c>
      <c r="O34" s="8">
        <f t="shared" si="15"/>
        <v>1.2103505843071787</v>
      </c>
      <c r="P34" s="8">
        <f t="shared" si="15"/>
        <v>1.2103505843071787</v>
      </c>
      <c r="Q34" s="8">
        <f t="shared" si="15"/>
        <v>0.25041736227045075</v>
      </c>
      <c r="R34" s="8">
        <f t="shared" si="15"/>
        <v>2.045075125208681</v>
      </c>
      <c r="S34" s="8">
        <f t="shared" si="15"/>
        <v>4.0901502504173619</v>
      </c>
      <c r="T34" s="8">
        <f t="shared" si="15"/>
        <v>2.045075125208681</v>
      </c>
      <c r="U34" s="8">
        <f t="shared" si="15"/>
        <v>2.045075125208681</v>
      </c>
      <c r="V34" s="8">
        <f t="shared" si="15"/>
        <v>4.0901502504173619</v>
      </c>
      <c r="W34" s="15">
        <f t="shared" si="15"/>
        <v>7.929883138564274E-2</v>
      </c>
      <c r="X34" s="15">
        <f t="shared" si="15"/>
        <v>0.1001669449081803</v>
      </c>
      <c r="Y34" s="15">
        <f t="shared" si="15"/>
        <v>0.20868113522537562</v>
      </c>
      <c r="Z34" s="15">
        <f t="shared" si="15"/>
        <v>5.5509181969949917E-2</v>
      </c>
      <c r="AA34" s="15">
        <f t="shared" si="15"/>
        <v>7.0116861435726208E-2</v>
      </c>
      <c r="AB34" s="15">
        <f t="shared" si="15"/>
        <v>0.14607679465776294</v>
      </c>
    </row>
    <row r="35" spans="2:28" hidden="1" x14ac:dyDescent="0.2">
      <c r="B35" s="8" t="str">
        <f t="shared" si="7"/>
        <v>P04-23</v>
      </c>
      <c r="C35" s="20">
        <f t="shared" si="7"/>
        <v>13669.18</v>
      </c>
      <c r="D35" s="18">
        <f t="shared" si="8"/>
        <v>339.60695652173916</v>
      </c>
      <c r="E35" s="8">
        <f t="shared" ref="E35:AB35" si="16">+E15/$C$15</f>
        <v>29.628697551718538</v>
      </c>
      <c r="F35" s="8">
        <f t="shared" si="16"/>
        <v>6.2183686219656185</v>
      </c>
      <c r="G35" s="9">
        <f t="shared" si="16"/>
        <v>526.73240091944069</v>
      </c>
      <c r="H35" s="9">
        <f t="shared" si="16"/>
        <v>1060.7805296294291</v>
      </c>
      <c r="I35" s="9">
        <f t="shared" si="16"/>
        <v>1528.9871082244874</v>
      </c>
      <c r="J35" s="8">
        <f t="shared" si="16"/>
        <v>4.5723298690923668</v>
      </c>
      <c r="K35" s="8">
        <f t="shared" si="16"/>
        <v>10.095704350955947</v>
      </c>
      <c r="L35" s="8">
        <f t="shared" si="16"/>
        <v>14.631455581095574</v>
      </c>
      <c r="M35" s="8">
        <f t="shared" si="16"/>
        <v>2.8531338383136369</v>
      </c>
      <c r="N35" s="8">
        <f t="shared" si="16"/>
        <v>0</v>
      </c>
      <c r="O35" s="8">
        <f t="shared" si="16"/>
        <v>1.3899882802040795</v>
      </c>
      <c r="P35" s="8">
        <f t="shared" si="16"/>
        <v>1.2070950854403848</v>
      </c>
      <c r="Q35" s="8">
        <f t="shared" si="16"/>
        <v>0.25605047266917252</v>
      </c>
      <c r="R35" s="8">
        <f t="shared" si="16"/>
        <v>2.0484037813533802</v>
      </c>
      <c r="S35" s="8">
        <f t="shared" si="16"/>
        <v>4.0968075627067604</v>
      </c>
      <c r="T35" s="8">
        <f t="shared" si="16"/>
        <v>2.0484037813533802</v>
      </c>
      <c r="U35" s="8">
        <f t="shared" si="16"/>
        <v>2.0484037813533802</v>
      </c>
      <c r="V35" s="8">
        <f t="shared" si="16"/>
        <v>4.8283803417615392</v>
      </c>
      <c r="W35" s="15">
        <f t="shared" si="16"/>
        <v>8.0473005696025654E-2</v>
      </c>
      <c r="X35" s="15">
        <f t="shared" si="16"/>
        <v>0.10242018906766902</v>
      </c>
      <c r="Y35" s="15">
        <f t="shared" si="16"/>
        <v>0.20484037813533804</v>
      </c>
      <c r="Z35" s="15">
        <f t="shared" si="16"/>
        <v>5.6331103987217961E-2</v>
      </c>
      <c r="AA35" s="15">
        <f t="shared" si="16"/>
        <v>7.1694132347368308E-2</v>
      </c>
      <c r="AB35" s="15">
        <f t="shared" si="16"/>
        <v>0.14338826469473662</v>
      </c>
    </row>
    <row r="36" spans="2:28" hidden="1" x14ac:dyDescent="0.2">
      <c r="B36" s="8" t="str">
        <f t="shared" si="7"/>
        <v>P06-23</v>
      </c>
      <c r="C36" s="20">
        <f t="shared" si="7"/>
        <v>16700</v>
      </c>
      <c r="D36" s="18">
        <f t="shared" si="8"/>
        <v>414.90683229813669</v>
      </c>
      <c r="E36" s="8">
        <f t="shared" ref="E36:AB36" si="17">+E16/$C$16</f>
        <v>29.640718562874252</v>
      </c>
      <c r="F36" s="8">
        <f t="shared" si="17"/>
        <v>6.2874251497005984</v>
      </c>
      <c r="G36" s="9">
        <f t="shared" si="17"/>
        <v>526.94610778443109</v>
      </c>
      <c r="H36" s="9">
        <f t="shared" si="17"/>
        <v>1059.8802395209582</v>
      </c>
      <c r="I36" s="9">
        <f t="shared" si="17"/>
        <v>1526.9461077844312</v>
      </c>
      <c r="J36" s="8">
        <f t="shared" si="17"/>
        <v>4.5808383233532934</v>
      </c>
      <c r="K36" s="8">
        <f t="shared" si="17"/>
        <v>10.089820359281438</v>
      </c>
      <c r="L36" s="8">
        <f t="shared" si="17"/>
        <v>14.610778443113773</v>
      </c>
      <c r="M36" s="8">
        <f t="shared" si="17"/>
        <v>3.1437125748502992</v>
      </c>
      <c r="N36" s="8">
        <f t="shared" si="17"/>
        <v>0</v>
      </c>
      <c r="O36" s="8">
        <f t="shared" si="17"/>
        <v>1.437125748502994</v>
      </c>
      <c r="P36" s="8">
        <f t="shared" si="17"/>
        <v>1.1976047904191616</v>
      </c>
      <c r="Q36" s="8">
        <f t="shared" si="17"/>
        <v>0.25748502994011974</v>
      </c>
      <c r="R36" s="8">
        <f t="shared" si="17"/>
        <v>2.3952095808383231</v>
      </c>
      <c r="S36" s="8">
        <f t="shared" si="17"/>
        <v>4.0718562874251498</v>
      </c>
      <c r="T36" s="8">
        <f t="shared" si="17"/>
        <v>2.3952095808383231</v>
      </c>
      <c r="U36" s="8">
        <f t="shared" si="17"/>
        <v>2.3952095808383231</v>
      </c>
      <c r="V36" s="8">
        <f t="shared" si="17"/>
        <v>4.7904191616766463</v>
      </c>
      <c r="W36" s="15">
        <f t="shared" si="17"/>
        <v>8.6826347305389226E-2</v>
      </c>
      <c r="X36" s="15">
        <f t="shared" si="17"/>
        <v>0.11077844311377245</v>
      </c>
      <c r="Y36" s="15">
        <f t="shared" si="17"/>
        <v>0.21856287425149701</v>
      </c>
      <c r="Z36" s="15">
        <f t="shared" si="17"/>
        <v>5.9880239520958084E-2</v>
      </c>
      <c r="AA36" s="15">
        <f t="shared" si="17"/>
        <v>7.6646706586826346E-2</v>
      </c>
      <c r="AB36" s="15">
        <f t="shared" si="17"/>
        <v>0.15269461077844312</v>
      </c>
    </row>
    <row r="37" spans="2:28" hidden="1" x14ac:dyDescent="0.2">
      <c r="B37" s="8" t="str">
        <f t="shared" si="7"/>
        <v>P08-23</v>
      </c>
      <c r="C37" s="20">
        <f t="shared" si="7"/>
        <v>19405.399999999998</v>
      </c>
      <c r="D37" s="18">
        <f t="shared" si="8"/>
        <v>482.12173913043478</v>
      </c>
      <c r="E37" s="8">
        <f t="shared" ref="E37:AB37" si="18">+E17/$C$17</f>
        <v>29.630927473795957</v>
      </c>
      <c r="F37" s="8">
        <f t="shared" si="18"/>
        <v>6.2869098292227941</v>
      </c>
      <c r="G37" s="9">
        <f t="shared" si="18"/>
        <v>525.62688736125006</v>
      </c>
      <c r="H37" s="9">
        <f t="shared" si="18"/>
        <v>1056.4069795005514</v>
      </c>
      <c r="I37" s="9">
        <f t="shared" si="18"/>
        <v>1525.3486143032353</v>
      </c>
      <c r="J37" s="8">
        <f t="shared" si="18"/>
        <v>4.5863522524658089</v>
      </c>
      <c r="K37" s="8">
        <f t="shared" si="18"/>
        <v>10.100281364980884</v>
      </c>
      <c r="L37" s="8">
        <f t="shared" si="18"/>
        <v>14.60933554577592</v>
      </c>
      <c r="M37" s="8">
        <f t="shared" si="18"/>
        <v>3.2980510579529412</v>
      </c>
      <c r="N37" s="8">
        <f t="shared" si="18"/>
        <v>0</v>
      </c>
      <c r="O37" s="8">
        <f t="shared" si="18"/>
        <v>1.4428973378544119</v>
      </c>
      <c r="P37" s="8">
        <f t="shared" si="18"/>
        <v>1.1955435085079413</v>
      </c>
      <c r="Q37" s="8">
        <f t="shared" si="18"/>
        <v>0.27311985323672794</v>
      </c>
      <c r="R37" s="8">
        <f t="shared" si="18"/>
        <v>2.396240221793934</v>
      </c>
      <c r="S37" s="8">
        <f t="shared" si="18"/>
        <v>4.0710317746606624</v>
      </c>
      <c r="T37" s="8">
        <f t="shared" si="18"/>
        <v>2.396240221793934</v>
      </c>
      <c r="U37" s="8">
        <f t="shared" si="18"/>
        <v>2.396240221793934</v>
      </c>
      <c r="V37" s="8">
        <f t="shared" si="18"/>
        <v>4.7924804435878681</v>
      </c>
      <c r="W37" s="15">
        <f t="shared" si="18"/>
        <v>9.2757686004926468E-2</v>
      </c>
      <c r="X37" s="15">
        <f t="shared" si="18"/>
        <v>0.11077844311377245</v>
      </c>
      <c r="Y37" s="15">
        <f t="shared" si="18"/>
        <v>0.21849588258938235</v>
      </c>
      <c r="Z37" s="15">
        <f t="shared" si="18"/>
        <v>6.4930380203448532E-2</v>
      </c>
      <c r="AA37" s="15">
        <f t="shared" si="18"/>
        <v>7.7298071670772059E-2</v>
      </c>
      <c r="AB37" s="15">
        <f t="shared" si="18"/>
        <v>0.15305018190812869</v>
      </c>
    </row>
    <row r="38" spans="2:28" x14ac:dyDescent="0.2">
      <c r="B38" s="8" t="str">
        <f t="shared" si="7"/>
        <v>P10-23</v>
      </c>
      <c r="C38" s="20">
        <f t="shared" si="7"/>
        <v>23800</v>
      </c>
      <c r="D38" s="18">
        <f t="shared" si="8"/>
        <v>591.304347826087</v>
      </c>
      <c r="E38" s="8">
        <f t="shared" ref="E38:AB38" si="19">+E18/$C$18</f>
        <v>31.428571428571427</v>
      </c>
      <c r="F38" s="8">
        <f t="shared" si="19"/>
        <v>6.6806722689075633</v>
      </c>
      <c r="G38" s="9">
        <f t="shared" si="19"/>
        <v>527.14285714285711</v>
      </c>
      <c r="H38" s="9">
        <f t="shared" si="19"/>
        <v>1059.453781512605</v>
      </c>
      <c r="I38" s="9">
        <f t="shared" si="19"/>
        <v>1529.7478991596638</v>
      </c>
      <c r="J38" s="8">
        <f t="shared" si="19"/>
        <v>4.6008403361344534</v>
      </c>
      <c r="K38" s="8">
        <f t="shared" si="19"/>
        <v>10.130252100840336</v>
      </c>
      <c r="L38" s="8">
        <f t="shared" si="19"/>
        <v>14.65126050420168</v>
      </c>
      <c r="M38" s="8">
        <f t="shared" si="19"/>
        <v>3.4957983193277311</v>
      </c>
      <c r="N38" s="8">
        <f t="shared" si="19"/>
        <v>0</v>
      </c>
      <c r="O38" s="8">
        <f t="shared" si="19"/>
        <v>1.4705882352941178</v>
      </c>
      <c r="P38" s="8">
        <f t="shared" si="19"/>
        <v>1.1974789915966386</v>
      </c>
      <c r="Q38" s="8">
        <f t="shared" si="19"/>
        <v>0.33193277310924368</v>
      </c>
      <c r="R38" s="8">
        <f t="shared" si="19"/>
        <v>2.403361344537815</v>
      </c>
      <c r="S38" s="8">
        <f t="shared" si="19"/>
        <v>4.0840336134453779</v>
      </c>
      <c r="T38" s="8">
        <f t="shared" si="19"/>
        <v>2.403361344537815</v>
      </c>
      <c r="U38" s="8">
        <f t="shared" si="19"/>
        <v>2.403361344537815</v>
      </c>
      <c r="V38" s="8">
        <f t="shared" si="19"/>
        <v>4.8067226890756301</v>
      </c>
      <c r="W38" s="15">
        <f t="shared" si="19"/>
        <v>9.8319327731092435E-2</v>
      </c>
      <c r="X38" s="15">
        <f t="shared" si="19"/>
        <v>0.11134453781512606</v>
      </c>
      <c r="Y38" s="15">
        <f t="shared" si="19"/>
        <v>0.21974789915966386</v>
      </c>
      <c r="Z38" s="15">
        <f t="shared" si="19"/>
        <v>7.3529411764705885E-2</v>
      </c>
      <c r="AA38" s="15">
        <f t="shared" si="19"/>
        <v>8.3193277310924366E-2</v>
      </c>
      <c r="AB38" s="15">
        <f t="shared" si="19"/>
        <v>0.1638655462184874</v>
      </c>
    </row>
    <row r="39" spans="2:28" x14ac:dyDescent="0.2">
      <c r="B39" s="8" t="str">
        <f t="shared" si="7"/>
        <v>P11-23</v>
      </c>
      <c r="C39" s="20">
        <f t="shared" si="7"/>
        <v>25700</v>
      </c>
      <c r="D39" s="18">
        <f t="shared" si="8"/>
        <v>638.50931677018639</v>
      </c>
      <c r="E39" s="8">
        <f t="shared" ref="E39:AB39" si="20">+E19/$C$19</f>
        <v>34.435797665369648</v>
      </c>
      <c r="F39" s="8">
        <f t="shared" si="20"/>
        <v>7.3540856031128401</v>
      </c>
      <c r="G39" s="9">
        <f t="shared" si="20"/>
        <v>548.63813229571986</v>
      </c>
      <c r="H39" s="9">
        <f t="shared" si="20"/>
        <v>1101.1673151750972</v>
      </c>
      <c r="I39" s="9">
        <f t="shared" si="20"/>
        <v>1587.5486381322958</v>
      </c>
      <c r="J39" s="8">
        <f t="shared" si="20"/>
        <v>4.6692607003891053</v>
      </c>
      <c r="K39" s="8">
        <f t="shared" si="20"/>
        <v>10.311284046692608</v>
      </c>
      <c r="L39" s="8">
        <f t="shared" si="20"/>
        <v>14.980544747081712</v>
      </c>
      <c r="M39" s="8">
        <f t="shared" si="20"/>
        <v>3.8326848249027239</v>
      </c>
      <c r="N39" s="8">
        <f t="shared" si="20"/>
        <v>0.17509727626459143</v>
      </c>
      <c r="O39" s="8">
        <f t="shared" si="20"/>
        <v>1.6147859922178989</v>
      </c>
      <c r="P39" s="8">
        <f t="shared" si="20"/>
        <v>1.245136186770428</v>
      </c>
      <c r="Q39" s="8">
        <f t="shared" si="20"/>
        <v>0.35019455252918286</v>
      </c>
      <c r="R39" s="8">
        <f t="shared" si="20"/>
        <v>2.5291828793774318</v>
      </c>
      <c r="S39" s="8">
        <f t="shared" si="20"/>
        <v>4.2801556420233462</v>
      </c>
      <c r="T39" s="8">
        <f t="shared" si="20"/>
        <v>2.5291828793774318</v>
      </c>
      <c r="U39" s="8">
        <f t="shared" si="20"/>
        <v>2.5291828793774318</v>
      </c>
      <c r="V39" s="8">
        <f t="shared" si="20"/>
        <v>5.0583657587548636</v>
      </c>
      <c r="W39" s="15">
        <f t="shared" si="20"/>
        <v>0.11284046692607004</v>
      </c>
      <c r="X39" s="15">
        <f t="shared" si="20"/>
        <v>0.1245136186770428</v>
      </c>
      <c r="Y39" s="15">
        <f t="shared" si="20"/>
        <v>0.24124513618677043</v>
      </c>
      <c r="Z39" s="15">
        <f t="shared" si="20"/>
        <v>8.4630350194552534E-2</v>
      </c>
      <c r="AA39" s="15">
        <f t="shared" si="20"/>
        <v>9.3385214007782102E-2</v>
      </c>
      <c r="AB39" s="15">
        <f t="shared" si="20"/>
        <v>0.18093385214007782</v>
      </c>
    </row>
    <row r="40" spans="2:28" x14ac:dyDescent="0.2">
      <c r="B40" s="8" t="str">
        <f t="shared" si="7"/>
        <v>P12-23</v>
      </c>
      <c r="C40" s="20">
        <f t="shared" si="7"/>
        <v>28700.000000000004</v>
      </c>
      <c r="D40" s="18">
        <f t="shared" si="8"/>
        <v>713.04347826086973</v>
      </c>
      <c r="E40" s="8">
        <f t="shared" ref="E40:AB40" si="21">+E20/$C$20</f>
        <v>36.58536585365853</v>
      </c>
      <c r="F40" s="8">
        <f t="shared" si="21"/>
        <v>7.8397212543553998</v>
      </c>
      <c r="G40" s="9">
        <f t="shared" si="21"/>
        <v>491.28919860627173</v>
      </c>
      <c r="H40" s="9">
        <f t="shared" si="21"/>
        <v>986.06271777003474</v>
      </c>
      <c r="I40" s="9">
        <f t="shared" si="21"/>
        <v>1421.6027874564459</v>
      </c>
      <c r="J40" s="8">
        <f t="shared" si="21"/>
        <v>4.8780487804878039</v>
      </c>
      <c r="K40" s="8">
        <f t="shared" si="21"/>
        <v>10.801393728222996</v>
      </c>
      <c r="L40" s="8">
        <f t="shared" si="21"/>
        <v>15.6794425087108</v>
      </c>
      <c r="M40" s="8">
        <f t="shared" si="21"/>
        <v>4.0766550522648082</v>
      </c>
      <c r="N40" s="8">
        <f t="shared" si="21"/>
        <v>0.19163763066202089</v>
      </c>
      <c r="O40" s="8">
        <f t="shared" si="21"/>
        <v>1.7073170731707314</v>
      </c>
      <c r="P40" s="8">
        <f t="shared" si="21"/>
        <v>1.2891986062717768</v>
      </c>
      <c r="Q40" s="8">
        <f t="shared" si="21"/>
        <v>0.38327526132404177</v>
      </c>
      <c r="R40" s="8">
        <f t="shared" si="21"/>
        <v>2.6132404181184667</v>
      </c>
      <c r="S40" s="8">
        <f t="shared" si="21"/>
        <v>4.5296167247386752</v>
      </c>
      <c r="T40" s="8">
        <f t="shared" si="21"/>
        <v>2.6132404181184667</v>
      </c>
      <c r="U40" s="8">
        <f t="shared" si="21"/>
        <v>2.6132404181184667</v>
      </c>
      <c r="V40" s="8">
        <f t="shared" si="21"/>
        <v>5.2264808362369335</v>
      </c>
      <c r="W40" s="15">
        <f t="shared" si="21"/>
        <v>0.11846689895470382</v>
      </c>
      <c r="X40" s="15">
        <f t="shared" si="21"/>
        <v>0.13240418118466898</v>
      </c>
      <c r="Y40" s="15">
        <f t="shared" si="21"/>
        <v>0.25783972125435539</v>
      </c>
      <c r="Z40" s="15">
        <f t="shared" si="21"/>
        <v>8.8850174216027866E-2</v>
      </c>
      <c r="AA40" s="15">
        <f t="shared" si="21"/>
        <v>9.9303135888501731E-2</v>
      </c>
      <c r="AB40" s="15">
        <f t="shared" si="21"/>
        <v>0.19337979094076652</v>
      </c>
    </row>
    <row r="41" spans="2:28" s="4" customFormat="1" x14ac:dyDescent="0.2">
      <c r="B41" s="9" t="str">
        <f t="shared" si="7"/>
        <v>P12-23</v>
      </c>
      <c r="C41" s="20">
        <f t="shared" si="7"/>
        <v>33400</v>
      </c>
      <c r="D41" s="18">
        <f t="shared" si="8"/>
        <v>829.81366459627327</v>
      </c>
      <c r="E41" s="8">
        <f t="shared" ref="E41:W41" si="22">+E21/$C$21</f>
        <v>37.425149700598801</v>
      </c>
      <c r="F41" s="8">
        <f t="shared" si="22"/>
        <v>8.2035928143712571</v>
      </c>
      <c r="G41" s="9">
        <f t="shared" si="22"/>
        <v>494.01197604790417</v>
      </c>
      <c r="H41" s="9">
        <f t="shared" si="22"/>
        <v>1002.9940119760479</v>
      </c>
      <c r="I41" s="9">
        <f t="shared" si="22"/>
        <v>1392.2155688622754</v>
      </c>
      <c r="J41" s="8">
        <f t="shared" si="22"/>
        <v>4.9401197604790417</v>
      </c>
      <c r="K41" s="8">
        <f t="shared" si="22"/>
        <v>10.928143712574851</v>
      </c>
      <c r="L41" s="8">
        <f t="shared" si="22"/>
        <v>15.868263473053892</v>
      </c>
      <c r="M41" s="8">
        <f t="shared" si="22"/>
        <v>4.4610778443113777</v>
      </c>
      <c r="N41" s="8">
        <f t="shared" si="22"/>
        <v>0.20209580838323354</v>
      </c>
      <c r="O41" s="8">
        <f t="shared" si="22"/>
        <v>1.7964071856287425</v>
      </c>
      <c r="P41" s="8">
        <f t="shared" si="22"/>
        <v>1.347305389221557</v>
      </c>
      <c r="Q41" s="8">
        <f t="shared" si="22"/>
        <v>0.40419161676646709</v>
      </c>
      <c r="R41" s="8">
        <f t="shared" si="22"/>
        <v>2.6946107784431139</v>
      </c>
      <c r="S41" s="8">
        <f t="shared" si="22"/>
        <v>4.6407185628742518</v>
      </c>
      <c r="T41" s="8">
        <f t="shared" si="22"/>
        <v>2.6946107784431139</v>
      </c>
      <c r="U41" s="8">
        <f t="shared" si="22"/>
        <v>2.6946107784431139</v>
      </c>
      <c r="V41" s="8">
        <f t="shared" si="22"/>
        <v>5.3892215568862278</v>
      </c>
      <c r="W41" s="15">
        <f t="shared" si="22"/>
        <v>0.12574850299401197</v>
      </c>
      <c r="X41" s="15">
        <f>+X21/$C$20</f>
        <v>0.16027874564459929</v>
      </c>
      <c r="Y41" s="15">
        <f>+Y21/$C$21</f>
        <v>0.26946107784431139</v>
      </c>
      <c r="Z41" s="15">
        <f>+Z21/$C$21</f>
        <v>9.4311377245508976E-2</v>
      </c>
      <c r="AA41" s="15">
        <f>+AA21/$C$21</f>
        <v>0.10329341317365269</v>
      </c>
      <c r="AB41" s="15">
        <f>+AB21/$C$21</f>
        <v>0.20209580838323354</v>
      </c>
    </row>
    <row r="43" spans="2:28" s="5" customFormat="1" x14ac:dyDescent="0.2">
      <c r="B43" s="19" t="s">
        <v>139</v>
      </c>
      <c r="C43" s="19">
        <f t="shared" ref="C43:M43" si="23">+C40/C27-1</f>
        <v>6.1304347826086962</v>
      </c>
      <c r="D43" s="19">
        <f t="shared" si="23"/>
        <v>6.1304347826086971</v>
      </c>
      <c r="E43" s="19">
        <f t="shared" si="23"/>
        <v>-0.107538802660754</v>
      </c>
      <c r="F43" s="19">
        <f t="shared" si="23"/>
        <v>1.7899291896144698E-2</v>
      </c>
      <c r="G43" s="19">
        <f t="shared" si="23"/>
        <v>-0.23944652908067554</v>
      </c>
      <c r="H43" s="19">
        <f t="shared" si="23"/>
        <v>-0.23674953095684814</v>
      </c>
      <c r="I43" s="19">
        <f t="shared" si="23"/>
        <v>-0.26641651031894942</v>
      </c>
      <c r="J43" s="19">
        <f t="shared" si="23"/>
        <v>0.22713414634146312</v>
      </c>
      <c r="K43" s="19">
        <f t="shared" si="23"/>
        <v>0.35861280487804859</v>
      </c>
      <c r="L43" s="19">
        <f t="shared" si="23"/>
        <v>0.21364915572232634</v>
      </c>
      <c r="M43" s="19">
        <f t="shared" si="23"/>
        <v>1.0257452574525745</v>
      </c>
      <c r="N43" s="19" t="s">
        <v>45</v>
      </c>
    </row>
    <row r="44" spans="2:28" s="2" customFormat="1" x14ac:dyDescent="0.2">
      <c r="B44" s="16" t="s">
        <v>135</v>
      </c>
      <c r="E44" s="23">
        <f t="shared" ref="E44:AB44" si="24">MAX(E28:E39)</f>
        <v>40.978021978021971</v>
      </c>
      <c r="F44" s="16">
        <f t="shared" si="24"/>
        <v>7.7972709551656916</v>
      </c>
      <c r="G44" s="16">
        <f t="shared" si="24"/>
        <v>637.36263736263732</v>
      </c>
      <c r="H44" s="16">
        <f t="shared" si="24"/>
        <v>1274.7252747252746</v>
      </c>
      <c r="I44" s="16">
        <f t="shared" si="24"/>
        <v>1912.0879120879122</v>
      </c>
      <c r="J44" s="16">
        <f t="shared" si="24"/>
        <v>4.6692607003891053</v>
      </c>
      <c r="K44" s="16">
        <f t="shared" si="24"/>
        <v>10.311284046692608</v>
      </c>
      <c r="L44" s="16">
        <f t="shared" si="24"/>
        <v>14.980544747081712</v>
      </c>
      <c r="M44" s="16">
        <f t="shared" si="24"/>
        <v>3.8326848249027239</v>
      </c>
      <c r="N44" s="16">
        <f t="shared" si="24"/>
        <v>0.17509727626459143</v>
      </c>
      <c r="O44" s="16">
        <f t="shared" si="24"/>
        <v>1.6147859922178989</v>
      </c>
      <c r="P44" s="16">
        <f t="shared" si="24"/>
        <v>1.4522417153996101</v>
      </c>
      <c r="Q44" s="16">
        <f t="shared" si="24"/>
        <v>0.35019455252918286</v>
      </c>
      <c r="R44" s="16">
        <f t="shared" si="24"/>
        <v>2.9670329670329672</v>
      </c>
      <c r="S44" s="16">
        <f t="shared" si="24"/>
        <v>4.9450549450549453</v>
      </c>
      <c r="T44" s="16">
        <f t="shared" si="24"/>
        <v>2.5291828793774318</v>
      </c>
      <c r="U44" s="16">
        <f t="shared" si="24"/>
        <v>4.2857142857142856</v>
      </c>
      <c r="V44" s="16">
        <f t="shared" si="24"/>
        <v>5.5517241379310338</v>
      </c>
      <c r="W44" s="16">
        <f t="shared" si="24"/>
        <v>0.11284046692607004</v>
      </c>
      <c r="X44" s="16">
        <f t="shared" si="24"/>
        <v>0.1245136186770428</v>
      </c>
      <c r="Y44" s="16">
        <f t="shared" si="24"/>
        <v>0.24124513618677043</v>
      </c>
      <c r="Z44" s="16">
        <f t="shared" si="24"/>
        <v>8.4630350194552534E-2</v>
      </c>
      <c r="AA44" s="16">
        <f t="shared" si="24"/>
        <v>9.3385214007782102E-2</v>
      </c>
      <c r="AB44" s="16">
        <f t="shared" si="24"/>
        <v>0.18093385214007782</v>
      </c>
    </row>
    <row r="45" spans="2:28" s="3" customFormat="1" x14ac:dyDescent="0.2">
      <c r="B45" s="23" t="s">
        <v>136</v>
      </c>
      <c r="E45" s="23">
        <f t="shared" ref="E45:AB45" si="25">+E40-E44</f>
        <v>-4.392656124363441</v>
      </c>
      <c r="F45" s="23">
        <f t="shared" si="25"/>
        <v>4.2450299189708218E-2</v>
      </c>
      <c r="G45" s="23">
        <f t="shared" si="25"/>
        <v>-146.07343875636559</v>
      </c>
      <c r="H45" s="23">
        <f t="shared" si="25"/>
        <v>-288.66255695523989</v>
      </c>
      <c r="I45" s="23">
        <f t="shared" si="25"/>
        <v>-490.48512463146631</v>
      </c>
      <c r="J45" s="3">
        <f t="shared" si="25"/>
        <v>0.20878808009869854</v>
      </c>
      <c r="K45" s="3">
        <f t="shared" si="25"/>
        <v>0.49010968153038803</v>
      </c>
      <c r="L45" s="3">
        <f t="shared" si="25"/>
        <v>0.69889776162908746</v>
      </c>
      <c r="M45" s="3">
        <f t="shared" si="25"/>
        <v>0.24397022736208429</v>
      </c>
      <c r="N45" s="3">
        <f t="shared" si="25"/>
        <v>1.6540354397429458E-2</v>
      </c>
      <c r="O45" s="3">
        <f t="shared" si="25"/>
        <v>9.2531080952832578E-2</v>
      </c>
      <c r="P45" s="23">
        <f t="shared" si="25"/>
        <v>-0.16304310912783326</v>
      </c>
      <c r="Q45" s="3">
        <f t="shared" si="25"/>
        <v>3.3080708794858915E-2</v>
      </c>
      <c r="R45" s="23">
        <f t="shared" si="25"/>
        <v>-0.3537925489145004</v>
      </c>
      <c r="S45" s="23">
        <f t="shared" si="25"/>
        <v>-0.41543822031627009</v>
      </c>
      <c r="T45" s="3">
        <f t="shared" si="25"/>
        <v>8.4057538741034943E-2</v>
      </c>
      <c r="U45" s="3">
        <f t="shared" si="25"/>
        <v>-1.6724738675958188</v>
      </c>
      <c r="V45" s="3">
        <f t="shared" si="25"/>
        <v>-0.32524330169410032</v>
      </c>
      <c r="W45" s="3">
        <f t="shared" si="25"/>
        <v>5.6264320286337766E-3</v>
      </c>
      <c r="X45" s="3">
        <f t="shared" si="25"/>
        <v>7.8905625076261809E-3</v>
      </c>
      <c r="Y45" s="3">
        <f t="shared" si="25"/>
        <v>1.659458506758496E-2</v>
      </c>
      <c r="Z45" s="34">
        <f t="shared" si="25"/>
        <v>4.2198240214753324E-3</v>
      </c>
      <c r="AA45" s="3">
        <f t="shared" si="25"/>
        <v>5.9179218807196288E-3</v>
      </c>
      <c r="AB45" s="3">
        <f t="shared" si="25"/>
        <v>1.24459388006887E-2</v>
      </c>
    </row>
    <row r="46" spans="2:28" s="15" customFormat="1" x14ac:dyDescent="0.2">
      <c r="B46" s="15" t="s">
        <v>137</v>
      </c>
      <c r="E46" s="15">
        <v>45</v>
      </c>
      <c r="F46" s="15">
        <v>10</v>
      </c>
      <c r="G46" s="15">
        <v>650</v>
      </c>
      <c r="H46" s="15">
        <v>1200</v>
      </c>
      <c r="I46" s="15">
        <v>1700</v>
      </c>
      <c r="J46" s="15">
        <f>+J39</f>
        <v>4.6692607003891053</v>
      </c>
      <c r="K46" s="15">
        <f>+K39</f>
        <v>10.311284046692608</v>
      </c>
      <c r="L46" s="15">
        <f>+L39</f>
        <v>14.980544747081712</v>
      </c>
      <c r="M46" s="15">
        <f>+F46</f>
        <v>10</v>
      </c>
      <c r="N46" s="15">
        <v>1</v>
      </c>
      <c r="O46" s="15">
        <v>3</v>
      </c>
      <c r="P46" s="15">
        <v>1.8</v>
      </c>
      <c r="Q46" s="15">
        <v>0.5</v>
      </c>
      <c r="R46" s="15">
        <v>4</v>
      </c>
      <c r="S46" s="15">
        <v>5</v>
      </c>
      <c r="T46" s="15">
        <f>+U46</f>
        <v>3</v>
      </c>
      <c r="U46" s="15">
        <v>3</v>
      </c>
      <c r="V46" s="15">
        <v>6</v>
      </c>
      <c r="W46" s="15">
        <v>0.12</v>
      </c>
      <c r="X46" s="15">
        <v>0.14000000000000001</v>
      </c>
      <c r="Y46" s="15">
        <v>0.25</v>
      </c>
      <c r="Z46" s="15">
        <f>+W46*0.75</f>
        <v>0.09</v>
      </c>
      <c r="AA46" s="15">
        <f>+X46*0.75</f>
        <v>0.10500000000000001</v>
      </c>
      <c r="AB46" s="15">
        <f>+Y46*0.75</f>
        <v>0.1875</v>
      </c>
    </row>
    <row r="47" spans="2:28" s="2" customFormat="1" x14ac:dyDescent="0.2">
      <c r="B47" s="17" t="s">
        <v>142</v>
      </c>
      <c r="E47" s="17">
        <v>42</v>
      </c>
      <c r="F47" s="17">
        <v>9</v>
      </c>
      <c r="G47" s="17"/>
      <c r="H47" s="17"/>
      <c r="I47" s="17"/>
      <c r="J47" s="17"/>
      <c r="K47" s="17"/>
      <c r="L47" s="17"/>
      <c r="M47" s="17">
        <v>8</v>
      </c>
      <c r="N47" s="17">
        <v>0.2</v>
      </c>
      <c r="O47" s="17">
        <v>2</v>
      </c>
      <c r="P47" s="17"/>
      <c r="Q47" s="17"/>
      <c r="R47" s="17"/>
      <c r="S47" s="17"/>
      <c r="T47" s="17"/>
      <c r="U47" s="17"/>
      <c r="V47" s="17"/>
      <c r="W47" s="17"/>
      <c r="X47" s="17"/>
      <c r="Y47" s="17"/>
      <c r="Z47" s="17"/>
      <c r="AA47" s="17"/>
      <c r="AB47" s="17"/>
    </row>
    <row r="48" spans="2:28" s="40" customFormat="1" ht="15" x14ac:dyDescent="0.2">
      <c r="B48" s="39" t="s">
        <v>141</v>
      </c>
      <c r="E48" s="41">
        <f t="shared" ref="E48:AB48" si="26">+E46*$C$40</f>
        <v>1291500.0000000002</v>
      </c>
      <c r="F48" s="41">
        <f t="shared" si="26"/>
        <v>287000.00000000006</v>
      </c>
      <c r="G48" s="41">
        <f t="shared" si="26"/>
        <v>18655000.000000004</v>
      </c>
      <c r="H48" s="41">
        <f t="shared" si="26"/>
        <v>34440000.000000007</v>
      </c>
      <c r="I48" s="41">
        <f t="shared" si="26"/>
        <v>48790000.000000007</v>
      </c>
      <c r="J48" s="41">
        <f t="shared" si="26"/>
        <v>134007.78210116734</v>
      </c>
      <c r="K48" s="41">
        <f t="shared" si="26"/>
        <v>295933.85214007786</v>
      </c>
      <c r="L48" s="41">
        <f t="shared" si="26"/>
        <v>429941.63424124522</v>
      </c>
      <c r="M48" s="41">
        <f t="shared" si="26"/>
        <v>287000.00000000006</v>
      </c>
      <c r="N48" s="41">
        <f>+N46*$C$40</f>
        <v>28700.000000000004</v>
      </c>
      <c r="O48" s="41">
        <f t="shared" si="26"/>
        <v>86100.000000000015</v>
      </c>
      <c r="P48" s="41">
        <f t="shared" si="26"/>
        <v>51660.000000000007</v>
      </c>
      <c r="Q48" s="41">
        <f t="shared" si="26"/>
        <v>14350.000000000002</v>
      </c>
      <c r="R48" s="41">
        <f t="shared" si="26"/>
        <v>114800.00000000001</v>
      </c>
      <c r="S48" s="41">
        <f t="shared" si="26"/>
        <v>143500.00000000003</v>
      </c>
      <c r="T48" s="41">
        <f t="shared" si="26"/>
        <v>86100.000000000015</v>
      </c>
      <c r="U48" s="41">
        <f t="shared" si="26"/>
        <v>86100.000000000015</v>
      </c>
      <c r="V48" s="41">
        <f t="shared" si="26"/>
        <v>172200.00000000003</v>
      </c>
      <c r="W48" s="41">
        <f t="shared" si="26"/>
        <v>3444.0000000000005</v>
      </c>
      <c r="X48" s="41">
        <f t="shared" si="26"/>
        <v>4018.0000000000009</v>
      </c>
      <c r="Y48" s="41">
        <f t="shared" si="26"/>
        <v>7175.0000000000009</v>
      </c>
      <c r="Z48" s="41">
        <f t="shared" si="26"/>
        <v>2583.0000000000005</v>
      </c>
      <c r="AA48" s="41">
        <f t="shared" si="26"/>
        <v>3013.5000000000005</v>
      </c>
      <c r="AB48" s="41">
        <f t="shared" si="26"/>
        <v>5381.2500000000009</v>
      </c>
    </row>
    <row r="49" spans="2:28" s="40" customFormat="1" ht="15" x14ac:dyDescent="0.2">
      <c r="B49" s="39" t="s">
        <v>155</v>
      </c>
      <c r="E49" s="41">
        <f t="shared" ref="E49:AB49" si="27">+E20</f>
        <v>1050000</v>
      </c>
      <c r="F49" s="41">
        <f t="shared" si="27"/>
        <v>225000</v>
      </c>
      <c r="G49" s="41">
        <f t="shared" si="27"/>
        <v>14100000</v>
      </c>
      <c r="H49" s="41">
        <f t="shared" si="27"/>
        <v>28300000</v>
      </c>
      <c r="I49" s="41">
        <f t="shared" si="27"/>
        <v>40800000</v>
      </c>
      <c r="J49" s="41">
        <f t="shared" si="27"/>
        <v>140000</v>
      </c>
      <c r="K49" s="41">
        <f t="shared" si="27"/>
        <v>310000</v>
      </c>
      <c r="L49" s="41">
        <f t="shared" si="27"/>
        <v>450000</v>
      </c>
      <c r="M49" s="41">
        <f t="shared" si="27"/>
        <v>117000</v>
      </c>
      <c r="N49" s="41">
        <f t="shared" si="27"/>
        <v>5500</v>
      </c>
      <c r="O49" s="41">
        <f t="shared" si="27"/>
        <v>49000</v>
      </c>
      <c r="P49" s="41">
        <f t="shared" si="27"/>
        <v>37000</v>
      </c>
      <c r="Q49" s="41">
        <f t="shared" si="27"/>
        <v>11000</v>
      </c>
      <c r="R49" s="41">
        <f t="shared" si="27"/>
        <v>75000</v>
      </c>
      <c r="S49" s="41">
        <f t="shared" si="27"/>
        <v>130000</v>
      </c>
      <c r="T49" s="41">
        <f t="shared" si="27"/>
        <v>75000</v>
      </c>
      <c r="U49" s="41">
        <f t="shared" si="27"/>
        <v>75000</v>
      </c>
      <c r="V49" s="41">
        <f t="shared" si="27"/>
        <v>150000</v>
      </c>
      <c r="W49" s="41">
        <f t="shared" si="27"/>
        <v>3400</v>
      </c>
      <c r="X49" s="41">
        <f t="shared" si="27"/>
        <v>3800</v>
      </c>
      <c r="Y49" s="41">
        <f t="shared" si="27"/>
        <v>7400</v>
      </c>
      <c r="Z49" s="41">
        <f t="shared" si="27"/>
        <v>2550</v>
      </c>
      <c r="AA49" s="41">
        <f t="shared" si="27"/>
        <v>2850</v>
      </c>
      <c r="AB49" s="41">
        <f t="shared" si="27"/>
        <v>5550</v>
      </c>
    </row>
    <row r="50" spans="2:28" s="40" customFormat="1" ht="15" x14ac:dyDescent="0.2">
      <c r="B50" s="42" t="s">
        <v>140</v>
      </c>
      <c r="E50" s="41">
        <f t="shared" ref="E50:AB50" si="28">+E49-E48</f>
        <v>-241500.00000000023</v>
      </c>
      <c r="F50" s="41">
        <f t="shared" si="28"/>
        <v>-62000.000000000058</v>
      </c>
      <c r="G50" s="41">
        <f t="shared" si="28"/>
        <v>-4555000.0000000037</v>
      </c>
      <c r="H50" s="41">
        <f t="shared" si="28"/>
        <v>-6140000.0000000075</v>
      </c>
      <c r="I50" s="41">
        <f t="shared" si="28"/>
        <v>-7990000.0000000075</v>
      </c>
      <c r="J50" s="41">
        <f t="shared" si="28"/>
        <v>5992.2178988326632</v>
      </c>
      <c r="K50" s="41">
        <f t="shared" si="28"/>
        <v>14066.147859922145</v>
      </c>
      <c r="L50" s="41">
        <f t="shared" si="28"/>
        <v>20058.365758754779</v>
      </c>
      <c r="M50" s="41">
        <f t="shared" si="28"/>
        <v>-170000.00000000006</v>
      </c>
      <c r="N50" s="41">
        <f t="shared" si="28"/>
        <v>-23200.000000000004</v>
      </c>
      <c r="O50" s="41">
        <f t="shared" si="28"/>
        <v>-37100.000000000015</v>
      </c>
      <c r="P50" s="41">
        <f t="shared" si="28"/>
        <v>-14660.000000000007</v>
      </c>
      <c r="Q50" s="41">
        <f t="shared" si="28"/>
        <v>-3350.0000000000018</v>
      </c>
      <c r="R50" s="41">
        <f t="shared" si="28"/>
        <v>-39800.000000000015</v>
      </c>
      <c r="S50" s="41">
        <f t="shared" si="28"/>
        <v>-13500.000000000029</v>
      </c>
      <c r="T50" s="41">
        <f t="shared" si="28"/>
        <v>-11100.000000000015</v>
      </c>
      <c r="U50" s="41">
        <f t="shared" si="28"/>
        <v>-11100.000000000015</v>
      </c>
      <c r="V50" s="41">
        <f t="shared" si="28"/>
        <v>-22200.000000000029</v>
      </c>
      <c r="W50" s="41">
        <f t="shared" si="28"/>
        <v>-44.000000000000455</v>
      </c>
      <c r="X50" s="41">
        <f t="shared" si="28"/>
        <v>-218.00000000000091</v>
      </c>
      <c r="Y50" s="41">
        <f t="shared" si="28"/>
        <v>224.99999999999909</v>
      </c>
      <c r="Z50" s="41">
        <f t="shared" si="28"/>
        <v>-33.000000000000455</v>
      </c>
      <c r="AA50" s="41">
        <f t="shared" si="28"/>
        <v>-163.50000000000045</v>
      </c>
      <c r="AB50" s="41">
        <f t="shared" si="28"/>
        <v>168.74999999999909</v>
      </c>
    </row>
    <row r="52" spans="2:28" s="13" customFormat="1" x14ac:dyDescent="0.2">
      <c r="B52" s="13" t="s">
        <v>138</v>
      </c>
    </row>
    <row r="53" spans="2:28" s="13" customFormat="1" x14ac:dyDescent="0.2">
      <c r="B53" s="21" t="str">
        <f t="shared" ref="B53:B66" si="29">+B28</f>
        <v>P06-21</v>
      </c>
      <c r="C53" s="12">
        <f>+C8/C6-1</f>
        <v>0.13043478260869557</v>
      </c>
      <c r="E53" s="12">
        <f t="shared" ref="E53:S53" si="30">+E8/E6-1</f>
        <v>0.12999999999999989</v>
      </c>
      <c r="F53" s="12">
        <f t="shared" si="30"/>
        <v>0.12903225806451624</v>
      </c>
      <c r="G53" s="12">
        <f t="shared" si="30"/>
        <v>0.11538461538461542</v>
      </c>
      <c r="H53" s="12">
        <f t="shared" si="30"/>
        <v>0.11538461538461542</v>
      </c>
      <c r="I53" s="12">
        <f t="shared" si="30"/>
        <v>0.11538461538461542</v>
      </c>
      <c r="J53" s="12">
        <f t="shared" si="30"/>
        <v>0.25</v>
      </c>
      <c r="K53" s="12">
        <f t="shared" si="30"/>
        <v>0.25</v>
      </c>
      <c r="L53" s="12">
        <f t="shared" si="30"/>
        <v>0.19230769230769229</v>
      </c>
      <c r="M53" s="12">
        <f t="shared" si="30"/>
        <v>0.13580246913580241</v>
      </c>
      <c r="N53" s="12" t="e">
        <f t="shared" si="30"/>
        <v>#DIV/0!</v>
      </c>
      <c r="O53" s="12">
        <f t="shared" si="30"/>
        <v>0</v>
      </c>
      <c r="P53" s="12">
        <f t="shared" si="30"/>
        <v>0.11864406779661008</v>
      </c>
      <c r="Q53" s="12">
        <f t="shared" si="30"/>
        <v>0</v>
      </c>
      <c r="R53" s="12">
        <f t="shared" si="30"/>
        <v>0.125</v>
      </c>
      <c r="S53" s="12">
        <f t="shared" si="30"/>
        <v>0.125</v>
      </c>
      <c r="T53" s="12"/>
      <c r="U53" s="12">
        <f>+U8/U6-1</f>
        <v>0.11428571428571432</v>
      </c>
      <c r="V53" s="12">
        <f>+V8/V6-1</f>
        <v>0.11428571428571432</v>
      </c>
      <c r="W53" s="12">
        <f>+W8/W6-1</f>
        <v>0.12000000000000011</v>
      </c>
      <c r="X53" s="12">
        <f>+X8/X6-1</f>
        <v>0.12857142857142856</v>
      </c>
      <c r="Y53" s="12">
        <f>+Y8/Y6-1</f>
        <v>0.125</v>
      </c>
      <c r="Z53" s="12"/>
      <c r="AA53" s="12"/>
      <c r="AB53" s="12"/>
    </row>
    <row r="54" spans="2:28" s="13" customFormat="1" x14ac:dyDescent="0.2">
      <c r="B54" s="21" t="str">
        <f t="shared" si="29"/>
        <v>P09-21</v>
      </c>
      <c r="C54" s="12">
        <f t="shared" ref="C54:C66" si="31">+C9/C8-1</f>
        <v>0.12747252747252746</v>
      </c>
      <c r="E54" s="12">
        <f t="shared" ref="E54:S54" si="32">+E9/E8-1</f>
        <v>0.12630732099758668</v>
      </c>
      <c r="F54" s="12">
        <f t="shared" si="32"/>
        <v>0.14285714285714279</v>
      </c>
      <c r="G54" s="12">
        <f t="shared" si="32"/>
        <v>0.1206896551724137</v>
      </c>
      <c r="H54" s="12">
        <f t="shared" si="32"/>
        <v>0.1206896551724137</v>
      </c>
      <c r="I54" s="12">
        <f t="shared" si="32"/>
        <v>0.1206896551724137</v>
      </c>
      <c r="J54" s="12">
        <f t="shared" si="32"/>
        <v>0.14999999999999991</v>
      </c>
      <c r="K54" s="12">
        <f t="shared" si="32"/>
        <v>0.14999999999999991</v>
      </c>
      <c r="L54" s="12">
        <f t="shared" si="32"/>
        <v>0.12903225806451624</v>
      </c>
      <c r="M54" s="12">
        <f t="shared" si="32"/>
        <v>0.14130434782608692</v>
      </c>
      <c r="N54" s="12" t="e">
        <f t="shared" si="32"/>
        <v>#DIV/0!</v>
      </c>
      <c r="O54" s="12">
        <f t="shared" si="32"/>
        <v>0</v>
      </c>
      <c r="P54" s="12">
        <f t="shared" si="32"/>
        <v>0.1287878787878789</v>
      </c>
      <c r="Q54" s="12">
        <f t="shared" si="32"/>
        <v>0.13043478260869557</v>
      </c>
      <c r="R54" s="12">
        <f t="shared" si="32"/>
        <v>0.11111111111111116</v>
      </c>
      <c r="S54" s="12">
        <f t="shared" si="32"/>
        <v>0.11111111111111116</v>
      </c>
      <c r="T54" s="12"/>
      <c r="U54" s="12">
        <f t="shared" ref="U54:Y59" si="33">+U9/U8-1</f>
        <v>0.10256410256410264</v>
      </c>
      <c r="V54" s="12">
        <f t="shared" si="33"/>
        <v>0.10256410256410264</v>
      </c>
      <c r="W54" s="12">
        <f t="shared" si="33"/>
        <v>0.14285714285714279</v>
      </c>
      <c r="X54" s="12">
        <f t="shared" si="33"/>
        <v>0.36708860759493667</v>
      </c>
      <c r="Y54" s="12">
        <f t="shared" si="33"/>
        <v>0.1333333333333333</v>
      </c>
      <c r="Z54" s="12"/>
      <c r="AA54" s="12"/>
      <c r="AB54" s="12"/>
    </row>
    <row r="55" spans="2:28" s="13" customFormat="1" x14ac:dyDescent="0.2">
      <c r="B55" s="21" t="str">
        <f t="shared" si="29"/>
        <v>P13-21</v>
      </c>
      <c r="C55" s="12">
        <f t="shared" si="31"/>
        <v>0.15009746588693962</v>
      </c>
      <c r="E55" s="12">
        <f t="shared" ref="E55:S55" si="34">+E10/E9-1</f>
        <v>4.7619047619047672E-2</v>
      </c>
      <c r="F55" s="12">
        <f t="shared" si="34"/>
        <v>0.125</v>
      </c>
      <c r="G55" s="12">
        <f t="shared" si="34"/>
        <v>0.13846153846153841</v>
      </c>
      <c r="H55" s="12">
        <f t="shared" si="34"/>
        <v>0.13846153846153841</v>
      </c>
      <c r="I55" s="12">
        <f t="shared" si="34"/>
        <v>0.12820512820512819</v>
      </c>
      <c r="J55" s="12">
        <f t="shared" si="34"/>
        <v>0.13043478260869557</v>
      </c>
      <c r="K55" s="12">
        <f t="shared" si="34"/>
        <v>0.19565217391304346</v>
      </c>
      <c r="L55" s="12">
        <f t="shared" si="34"/>
        <v>0.14285714285714279</v>
      </c>
      <c r="M55" s="12">
        <f t="shared" si="34"/>
        <v>0.23809523809523814</v>
      </c>
      <c r="N55" s="12" t="e">
        <f t="shared" si="34"/>
        <v>#DIV/0!</v>
      </c>
      <c r="O55" s="12">
        <f t="shared" si="34"/>
        <v>1.25</v>
      </c>
      <c r="P55" s="12">
        <f t="shared" si="34"/>
        <v>0.14093959731543615</v>
      </c>
      <c r="Q55" s="12">
        <f t="shared" si="34"/>
        <v>0.11538461538461542</v>
      </c>
      <c r="R55" s="12">
        <f t="shared" si="34"/>
        <v>6.6666666666666652E-2</v>
      </c>
      <c r="S55" s="12">
        <f t="shared" si="34"/>
        <v>0.1399999999999999</v>
      </c>
      <c r="T55" s="12"/>
      <c r="U55" s="12">
        <f t="shared" si="33"/>
        <v>0.13953488372093026</v>
      </c>
      <c r="V55" s="12">
        <f t="shared" si="33"/>
        <v>0.13953488372093026</v>
      </c>
      <c r="W55" s="12">
        <f t="shared" si="33"/>
        <v>0.1875</v>
      </c>
      <c r="X55" s="12">
        <f t="shared" si="33"/>
        <v>0.20370370370370372</v>
      </c>
      <c r="Y55" s="12">
        <f t="shared" si="33"/>
        <v>0.12745098039215685</v>
      </c>
      <c r="Z55" s="12"/>
      <c r="AA55" s="12"/>
      <c r="AB55" s="12"/>
    </row>
    <row r="56" spans="2:28" s="13" customFormat="1" x14ac:dyDescent="0.2">
      <c r="B56" s="21" t="str">
        <f t="shared" si="29"/>
        <v>P4-22</v>
      </c>
      <c r="C56" s="12">
        <f t="shared" si="31"/>
        <v>0.14999999999999991</v>
      </c>
      <c r="E56" s="12">
        <f t="shared" ref="E56:S56" si="35">+E11/E10-1</f>
        <v>9.0909090909090828E-2</v>
      </c>
      <c r="F56" s="12">
        <f t="shared" si="35"/>
        <v>0.11111111111111116</v>
      </c>
      <c r="G56" s="12">
        <f t="shared" si="35"/>
        <v>0.13513513513513509</v>
      </c>
      <c r="H56" s="12">
        <f t="shared" si="35"/>
        <v>0.13513513513513509</v>
      </c>
      <c r="I56" s="12">
        <f t="shared" si="35"/>
        <v>0.1272727272727272</v>
      </c>
      <c r="J56" s="12">
        <f t="shared" si="35"/>
        <v>0.15384615384615374</v>
      </c>
      <c r="K56" s="12">
        <f t="shared" si="35"/>
        <v>0.18181818181818188</v>
      </c>
      <c r="L56" s="12">
        <f t="shared" si="35"/>
        <v>0.125</v>
      </c>
      <c r="M56" s="12">
        <f t="shared" si="35"/>
        <v>0.23076923076923084</v>
      </c>
      <c r="N56" s="12" t="e">
        <f t="shared" si="35"/>
        <v>#DIV/0!</v>
      </c>
      <c r="O56" s="12">
        <f t="shared" si="35"/>
        <v>0.77777777777777768</v>
      </c>
      <c r="P56" s="12">
        <f t="shared" si="35"/>
        <v>5.8823529411764719E-2</v>
      </c>
      <c r="Q56" s="12">
        <f t="shared" si="35"/>
        <v>0.10344827586206895</v>
      </c>
      <c r="R56" s="12">
        <f t="shared" si="35"/>
        <v>0</v>
      </c>
      <c r="S56" s="12">
        <f t="shared" si="35"/>
        <v>5.2631578947368363E-2</v>
      </c>
      <c r="T56" s="12"/>
      <c r="U56" s="12">
        <f t="shared" si="33"/>
        <v>-0.34693877551020413</v>
      </c>
      <c r="V56" s="12">
        <f t="shared" si="33"/>
        <v>0.30612244897959173</v>
      </c>
      <c r="W56" s="12">
        <f t="shared" si="33"/>
        <v>0.21052631578947367</v>
      </c>
      <c r="X56" s="12">
        <f t="shared" si="33"/>
        <v>-3.0769230769230771E-2</v>
      </c>
      <c r="Y56" s="12">
        <f t="shared" si="33"/>
        <v>0.17391304347826098</v>
      </c>
      <c r="Z56" s="12"/>
      <c r="AA56" s="12"/>
      <c r="AB56" s="12"/>
    </row>
    <row r="57" spans="2:28" s="13" customFormat="1" x14ac:dyDescent="0.2">
      <c r="B57" s="21" t="str">
        <f t="shared" si="29"/>
        <v>P8-22</v>
      </c>
      <c r="C57" s="12">
        <f t="shared" si="31"/>
        <v>0.26160648489314675</v>
      </c>
      <c r="E57" s="12">
        <f t="shared" ref="E57:S57" si="36">+E12/E11-1</f>
        <v>0.1875</v>
      </c>
      <c r="F57" s="12">
        <f t="shared" si="36"/>
        <v>0.17999999999999994</v>
      </c>
      <c r="G57" s="12">
        <f t="shared" si="36"/>
        <v>0.16666666666666674</v>
      </c>
      <c r="H57" s="12">
        <f t="shared" si="36"/>
        <v>0.16666666666666674</v>
      </c>
      <c r="I57" s="12">
        <f t="shared" si="36"/>
        <v>0.16935483870967749</v>
      </c>
      <c r="J57" s="12">
        <f t="shared" si="36"/>
        <v>0.18333333333333335</v>
      </c>
      <c r="K57" s="12">
        <f t="shared" si="36"/>
        <v>0.18461538461538463</v>
      </c>
      <c r="L57" s="12">
        <f t="shared" si="36"/>
        <v>0.22222222222222232</v>
      </c>
      <c r="M57" s="12">
        <f t="shared" si="36"/>
        <v>0.1875</v>
      </c>
      <c r="N57" s="12" t="e">
        <f t="shared" si="36"/>
        <v>#DIV/0!</v>
      </c>
      <c r="O57" s="12">
        <f t="shared" si="36"/>
        <v>0.1875</v>
      </c>
      <c r="P57" s="12">
        <f t="shared" si="36"/>
        <v>0.16666666666666674</v>
      </c>
      <c r="Q57" s="12">
        <f t="shared" si="36"/>
        <v>0.25</v>
      </c>
      <c r="R57" s="12">
        <f t="shared" si="36"/>
        <v>0.1875</v>
      </c>
      <c r="S57" s="12">
        <f t="shared" si="36"/>
        <v>0.16666666666666674</v>
      </c>
      <c r="T57" s="12"/>
      <c r="U57" s="12">
        <f t="shared" si="33"/>
        <v>0.1875</v>
      </c>
      <c r="V57" s="12">
        <f t="shared" si="33"/>
        <v>0.1875</v>
      </c>
      <c r="W57" s="12">
        <f t="shared" si="33"/>
        <v>0.26086956521739135</v>
      </c>
      <c r="X57" s="12">
        <f t="shared" si="33"/>
        <v>0.23809523809523814</v>
      </c>
      <c r="Y57" s="12">
        <f t="shared" si="33"/>
        <v>0.2592592592592593</v>
      </c>
      <c r="Z57" s="12"/>
      <c r="AA57" s="12"/>
      <c r="AB57" s="12"/>
    </row>
    <row r="58" spans="2:28" s="13" customFormat="1" x14ac:dyDescent="0.2">
      <c r="B58" s="21" t="str">
        <f t="shared" si="29"/>
        <v>P12-22</v>
      </c>
      <c r="C58" s="12">
        <f t="shared" si="31"/>
        <v>0.18574766355140193</v>
      </c>
      <c r="E58" s="12">
        <f t="shared" ref="E58:S58" si="37">+E13/E12-1</f>
        <v>0.10526315789473695</v>
      </c>
      <c r="F58" s="12">
        <f t="shared" si="37"/>
        <v>5.0847457627118731E-2</v>
      </c>
      <c r="G58" s="12">
        <f t="shared" si="37"/>
        <v>0.14285714285714279</v>
      </c>
      <c r="H58" s="12">
        <f t="shared" si="37"/>
        <v>0.12244897959183665</v>
      </c>
      <c r="I58" s="12">
        <f t="shared" si="37"/>
        <v>6.8965517241379226E-2</v>
      </c>
      <c r="J58" s="12">
        <f t="shared" si="37"/>
        <v>0.18309859154929575</v>
      </c>
      <c r="K58" s="12">
        <f t="shared" si="37"/>
        <v>0.16883116883116878</v>
      </c>
      <c r="L58" s="12">
        <f t="shared" si="37"/>
        <v>0.18181818181818188</v>
      </c>
      <c r="M58" s="12">
        <f t="shared" si="37"/>
        <v>0.28947368421052633</v>
      </c>
      <c r="N58" s="12" t="e">
        <f t="shared" si="37"/>
        <v>#DIV/0!</v>
      </c>
      <c r="O58" s="12">
        <f t="shared" si="37"/>
        <v>0.26315789473684204</v>
      </c>
      <c r="P58" s="12">
        <f t="shared" si="37"/>
        <v>0.19047619047619047</v>
      </c>
      <c r="Q58" s="12">
        <f t="shared" si="37"/>
        <v>0.19999999999999996</v>
      </c>
      <c r="R58" s="12">
        <f t="shared" si="37"/>
        <v>0.15789473684210531</v>
      </c>
      <c r="S58" s="12">
        <f t="shared" si="37"/>
        <v>0.14285714285714279</v>
      </c>
      <c r="T58" s="12"/>
      <c r="U58" s="12">
        <f t="shared" si="33"/>
        <v>0.48289473684210504</v>
      </c>
      <c r="V58" s="12">
        <f t="shared" si="33"/>
        <v>0.48289473684210504</v>
      </c>
      <c r="W58" s="12">
        <f t="shared" si="33"/>
        <v>0.2931034482758621</v>
      </c>
      <c r="X58" s="12">
        <f t="shared" si="33"/>
        <v>0.21794871794871784</v>
      </c>
      <c r="Y58" s="12">
        <f t="shared" si="33"/>
        <v>0.17647058823529416</v>
      </c>
      <c r="Z58" s="12"/>
      <c r="AA58" s="12"/>
      <c r="AB58" s="12"/>
    </row>
    <row r="59" spans="2:28" s="13" customFormat="1" x14ac:dyDescent="0.2">
      <c r="B59" s="21" t="str">
        <f t="shared" si="29"/>
        <v>P02-23</v>
      </c>
      <c r="C59" s="12">
        <f t="shared" si="31"/>
        <v>0.18029556650246303</v>
      </c>
      <c r="E59" s="12">
        <f t="shared" ref="E59:S59" si="38">+E14/E13-1</f>
        <v>0.19047619047619047</v>
      </c>
      <c r="F59" s="12">
        <f t="shared" si="38"/>
        <v>0.20967741935483875</v>
      </c>
      <c r="G59" s="12">
        <f t="shared" si="38"/>
        <v>0.1785714285714286</v>
      </c>
      <c r="H59" s="12">
        <f t="shared" si="38"/>
        <v>0.19999999999999996</v>
      </c>
      <c r="I59" s="12">
        <f t="shared" si="38"/>
        <v>0.22580645161290325</v>
      </c>
      <c r="J59" s="12">
        <f t="shared" si="38"/>
        <v>0.19047619047619047</v>
      </c>
      <c r="K59" s="12">
        <f t="shared" si="38"/>
        <v>0.22222222222222232</v>
      </c>
      <c r="L59" s="12">
        <f t="shared" si="38"/>
        <v>0.23076923076923084</v>
      </c>
      <c r="M59" s="12">
        <f t="shared" si="38"/>
        <v>0.28571428571428581</v>
      </c>
      <c r="N59" s="12" t="e">
        <f t="shared" si="38"/>
        <v>#DIV/0!</v>
      </c>
      <c r="O59" s="12">
        <f t="shared" si="38"/>
        <v>0.20833333333333326</v>
      </c>
      <c r="P59" s="12">
        <f t="shared" si="38"/>
        <v>0.15999999999999992</v>
      </c>
      <c r="Q59" s="12">
        <f t="shared" si="38"/>
        <v>0.25</v>
      </c>
      <c r="R59" s="12">
        <f t="shared" si="38"/>
        <v>0.11363636363636354</v>
      </c>
      <c r="S59" s="12">
        <f t="shared" si="38"/>
        <v>0.22500000000000009</v>
      </c>
      <c r="T59" s="12"/>
      <c r="U59" s="12">
        <f t="shared" si="33"/>
        <v>-0.13043478260869557</v>
      </c>
      <c r="V59" s="12">
        <f t="shared" si="33"/>
        <v>-0.13043478260869557</v>
      </c>
      <c r="W59" s="12">
        <f t="shared" si="33"/>
        <v>0.26666666666666661</v>
      </c>
      <c r="X59" s="12">
        <f t="shared" si="33"/>
        <v>0.26315789473684204</v>
      </c>
      <c r="Y59" s="12">
        <f t="shared" si="33"/>
        <v>0.25</v>
      </c>
      <c r="Z59" s="12">
        <f>+Z14/Z13-1</f>
        <v>0.26666666666666661</v>
      </c>
      <c r="AA59" s="12">
        <f>+AA14/AA13-1</f>
        <v>0.26315789473684204</v>
      </c>
      <c r="AB59" s="12">
        <f>+AB14/AB13-1</f>
        <v>0.25</v>
      </c>
    </row>
    <row r="60" spans="2:28" s="13" customFormat="1" x14ac:dyDescent="0.2">
      <c r="B60" s="21" t="str">
        <f t="shared" si="29"/>
        <v>P04-23</v>
      </c>
      <c r="C60" s="12">
        <f t="shared" si="31"/>
        <v>0.14100000000000001</v>
      </c>
      <c r="E60" s="12">
        <f t="shared" ref="E60:AB60" si="39">+E15/E14-1</f>
        <v>8.0000000000000071E-2</v>
      </c>
      <c r="F60" s="12">
        <f t="shared" si="39"/>
        <v>0.1333333333333333</v>
      </c>
      <c r="G60" s="12">
        <f t="shared" si="39"/>
        <v>9.0909090909090828E-2</v>
      </c>
      <c r="H60" s="12">
        <f t="shared" si="39"/>
        <v>9.8484848484848397E-2</v>
      </c>
      <c r="I60" s="12">
        <f t="shared" si="39"/>
        <v>0.10000000000000009</v>
      </c>
      <c r="J60" s="12">
        <f t="shared" si="39"/>
        <v>0.25</v>
      </c>
      <c r="K60" s="12">
        <f t="shared" si="39"/>
        <v>0.25454545454545463</v>
      </c>
      <c r="L60" s="12">
        <f t="shared" si="39"/>
        <v>0.25</v>
      </c>
      <c r="M60" s="12">
        <f t="shared" si="39"/>
        <v>0.23809523809523814</v>
      </c>
      <c r="N60" s="12" t="e">
        <f t="shared" si="39"/>
        <v>#DIV/0!</v>
      </c>
      <c r="O60" s="12">
        <f t="shared" si="39"/>
        <v>0.31034482758620685</v>
      </c>
      <c r="P60" s="12">
        <f t="shared" si="39"/>
        <v>0.13793103448275867</v>
      </c>
      <c r="Q60" s="12">
        <f t="shared" si="39"/>
        <v>0.16666666666666674</v>
      </c>
      <c r="R60" s="12">
        <f t="shared" si="39"/>
        <v>0.14285714285714279</v>
      </c>
      <c r="S60" s="12">
        <f t="shared" si="39"/>
        <v>0.14285714285714279</v>
      </c>
      <c r="T60" s="12">
        <f t="shared" si="39"/>
        <v>0.14285714285714279</v>
      </c>
      <c r="U60" s="12">
        <f t="shared" si="39"/>
        <v>0.14285714285714279</v>
      </c>
      <c r="V60" s="12">
        <f t="shared" si="39"/>
        <v>0.34693877551020402</v>
      </c>
      <c r="W60" s="12">
        <f t="shared" si="39"/>
        <v>0.15789473684210531</v>
      </c>
      <c r="X60" s="12">
        <f t="shared" si="39"/>
        <v>0.16666666666666674</v>
      </c>
      <c r="Y60" s="12">
        <f t="shared" si="39"/>
        <v>0.12000000000000011</v>
      </c>
      <c r="Z60" s="12">
        <f t="shared" si="39"/>
        <v>0.15789473684210531</v>
      </c>
      <c r="AA60" s="12">
        <f t="shared" si="39"/>
        <v>0.16666666666666652</v>
      </c>
      <c r="AB60" s="12">
        <f t="shared" si="39"/>
        <v>0.11999999999999988</v>
      </c>
    </row>
    <row r="61" spans="2:28" s="13" customFormat="1" x14ac:dyDescent="0.2">
      <c r="B61" s="21" t="str">
        <f t="shared" si="29"/>
        <v>P06-23</v>
      </c>
      <c r="C61" s="12">
        <f t="shared" si="31"/>
        <v>0.22172654102148037</v>
      </c>
      <c r="E61" s="12">
        <f t="shared" ref="E61:AB61" si="40">+E16/E15-1</f>
        <v>0.22222222222222232</v>
      </c>
      <c r="F61" s="12">
        <f t="shared" si="40"/>
        <v>0.23529411764705888</v>
      </c>
      <c r="G61" s="12">
        <f t="shared" si="40"/>
        <v>0.22222222222222232</v>
      </c>
      <c r="H61" s="12">
        <f t="shared" si="40"/>
        <v>0.22068965517241379</v>
      </c>
      <c r="I61" s="12">
        <f t="shared" si="40"/>
        <v>0.22009569377990434</v>
      </c>
      <c r="J61" s="12">
        <f t="shared" si="40"/>
        <v>0.22399999999999998</v>
      </c>
      <c r="K61" s="12">
        <f t="shared" si="40"/>
        <v>0.22101449275362328</v>
      </c>
      <c r="L61" s="12">
        <f t="shared" si="40"/>
        <v>0.21999999999999997</v>
      </c>
      <c r="M61" s="12">
        <f t="shared" si="40"/>
        <v>0.34615384615384626</v>
      </c>
      <c r="N61" s="12" t="e">
        <f t="shared" si="40"/>
        <v>#DIV/0!</v>
      </c>
      <c r="O61" s="12">
        <f t="shared" si="40"/>
        <v>0.26315789473684204</v>
      </c>
      <c r="P61" s="12">
        <f t="shared" si="40"/>
        <v>0.21212121212121215</v>
      </c>
      <c r="Q61" s="12">
        <f t="shared" si="40"/>
        <v>0.22857142857142865</v>
      </c>
      <c r="R61" s="12">
        <f t="shared" si="40"/>
        <v>0.4285714285714286</v>
      </c>
      <c r="S61" s="12">
        <f t="shared" si="40"/>
        <v>0.21428571428571419</v>
      </c>
      <c r="T61" s="12">
        <f t="shared" si="40"/>
        <v>0.4285714285714286</v>
      </c>
      <c r="U61" s="12">
        <f t="shared" si="40"/>
        <v>0.4285714285714286</v>
      </c>
      <c r="V61" s="12">
        <f t="shared" si="40"/>
        <v>0.21212121212121215</v>
      </c>
      <c r="W61" s="12">
        <f t="shared" si="40"/>
        <v>0.31818181818181812</v>
      </c>
      <c r="X61" s="12">
        <f t="shared" si="40"/>
        <v>0.3214285714285714</v>
      </c>
      <c r="Y61" s="12">
        <f t="shared" si="40"/>
        <v>0.3035714285714286</v>
      </c>
      <c r="Z61" s="12">
        <f t="shared" si="40"/>
        <v>0.29870129870129869</v>
      </c>
      <c r="AA61" s="12">
        <f t="shared" si="40"/>
        <v>0.30612244897959195</v>
      </c>
      <c r="AB61" s="12">
        <f t="shared" si="40"/>
        <v>0.30102040816326547</v>
      </c>
    </row>
    <row r="62" spans="2:28" s="13" customFormat="1" x14ac:dyDescent="0.2">
      <c r="B62" s="21" t="str">
        <f t="shared" si="29"/>
        <v>P08-23</v>
      </c>
      <c r="C62" s="12">
        <f t="shared" si="31"/>
        <v>0.16199999999999992</v>
      </c>
      <c r="E62" s="12">
        <f t="shared" ref="E62:AB62" si="41">+E17/E16-1</f>
        <v>0.16161616161616155</v>
      </c>
      <c r="F62" s="12">
        <f t="shared" si="41"/>
        <v>0.161904761904762</v>
      </c>
      <c r="G62" s="12">
        <f t="shared" si="41"/>
        <v>0.15909090909090917</v>
      </c>
      <c r="H62" s="12">
        <f t="shared" si="41"/>
        <v>0.15819209039548032</v>
      </c>
      <c r="I62" s="12">
        <f t="shared" si="41"/>
        <v>0.16078431372549029</v>
      </c>
      <c r="J62" s="12">
        <f t="shared" si="41"/>
        <v>0.1633986928104576</v>
      </c>
      <c r="K62" s="12">
        <f t="shared" si="41"/>
        <v>0.16320474777448069</v>
      </c>
      <c r="L62" s="12">
        <f t="shared" si="41"/>
        <v>0.16188524590163933</v>
      </c>
      <c r="M62" s="12">
        <f t="shared" si="41"/>
        <v>0.21904761904761916</v>
      </c>
      <c r="N62" s="12" t="e">
        <f t="shared" si="41"/>
        <v>#DIV/0!</v>
      </c>
      <c r="O62" s="12">
        <f t="shared" si="41"/>
        <v>0.16666666666666674</v>
      </c>
      <c r="P62" s="12">
        <f t="shared" si="41"/>
        <v>0.15999999999999992</v>
      </c>
      <c r="Q62" s="12">
        <f t="shared" si="41"/>
        <v>0.23255813953488369</v>
      </c>
      <c r="R62" s="12">
        <f t="shared" si="41"/>
        <v>0.16250000000000009</v>
      </c>
      <c r="S62" s="12">
        <f t="shared" si="41"/>
        <v>0.16176470588235303</v>
      </c>
      <c r="T62" s="12">
        <f t="shared" si="41"/>
        <v>0.16250000000000009</v>
      </c>
      <c r="U62" s="12">
        <f t="shared" si="41"/>
        <v>0.16250000000000009</v>
      </c>
      <c r="V62" s="12">
        <f t="shared" si="41"/>
        <v>0.16250000000000009</v>
      </c>
      <c r="W62" s="12">
        <f t="shared" si="41"/>
        <v>0.24137931034482762</v>
      </c>
      <c r="X62" s="12">
        <f t="shared" si="41"/>
        <v>0.16199999999999992</v>
      </c>
      <c r="Y62" s="12">
        <f t="shared" si="41"/>
        <v>0.16164383561643825</v>
      </c>
      <c r="Z62" s="12">
        <f t="shared" si="41"/>
        <v>0.26</v>
      </c>
      <c r="AA62" s="12">
        <f t="shared" si="41"/>
        <v>0.171875</v>
      </c>
      <c r="AB62" s="12">
        <f t="shared" si="41"/>
        <v>0.16470588235294126</v>
      </c>
    </row>
    <row r="63" spans="2:28" s="13" customFormat="1" x14ac:dyDescent="0.2">
      <c r="B63" s="21" t="str">
        <f t="shared" si="29"/>
        <v>P10-23</v>
      </c>
      <c r="C63" s="12">
        <f t="shared" si="31"/>
        <v>0.22646273717624998</v>
      </c>
      <c r="E63" s="12">
        <f t="shared" ref="E63:AB63" si="42">+E18/E17-1</f>
        <v>0.30086956521739139</v>
      </c>
      <c r="F63" s="12">
        <f t="shared" si="42"/>
        <v>0.30327868852459017</v>
      </c>
      <c r="G63" s="12">
        <f t="shared" si="42"/>
        <v>0.22999999999999998</v>
      </c>
      <c r="H63" s="12">
        <f t="shared" si="42"/>
        <v>0.22999999999999998</v>
      </c>
      <c r="I63" s="12">
        <f t="shared" si="42"/>
        <v>0.22999999999999998</v>
      </c>
      <c r="J63" s="12">
        <f t="shared" si="42"/>
        <v>0.2303370786516854</v>
      </c>
      <c r="K63" s="12">
        <f t="shared" si="42"/>
        <v>0.23010204081632657</v>
      </c>
      <c r="L63" s="12">
        <f t="shared" si="42"/>
        <v>0.22998236331569655</v>
      </c>
      <c r="M63" s="12">
        <f t="shared" si="42"/>
        <v>0.30000000000000004</v>
      </c>
      <c r="N63" s="12" t="e">
        <f t="shared" si="42"/>
        <v>#DIV/0!</v>
      </c>
      <c r="O63" s="12">
        <f t="shared" si="42"/>
        <v>0.25</v>
      </c>
      <c r="P63" s="12">
        <f t="shared" si="42"/>
        <v>0.22844827586206895</v>
      </c>
      <c r="Q63" s="12">
        <f t="shared" si="42"/>
        <v>0.49056603773584895</v>
      </c>
      <c r="R63" s="12">
        <f t="shared" si="42"/>
        <v>0.23010752688172054</v>
      </c>
      <c r="S63" s="12">
        <f t="shared" si="42"/>
        <v>0.23037974683544293</v>
      </c>
      <c r="T63" s="12">
        <f t="shared" si="42"/>
        <v>0.23010752688172054</v>
      </c>
      <c r="U63" s="12">
        <f t="shared" si="42"/>
        <v>0.23010752688172054</v>
      </c>
      <c r="V63" s="12">
        <f t="shared" si="42"/>
        <v>0.23010752688172054</v>
      </c>
      <c r="W63" s="12">
        <f t="shared" si="42"/>
        <v>0.30000000000000004</v>
      </c>
      <c r="X63" s="12">
        <f t="shared" si="42"/>
        <v>0.23273014839279904</v>
      </c>
      <c r="Y63" s="12">
        <f t="shared" si="42"/>
        <v>0.23349056603773577</v>
      </c>
      <c r="Z63" s="12">
        <f t="shared" si="42"/>
        <v>0.38888888888888884</v>
      </c>
      <c r="AA63" s="12">
        <f t="shared" si="42"/>
        <v>0.32000000000000006</v>
      </c>
      <c r="AB63" s="12">
        <f t="shared" si="42"/>
        <v>0.31313131313131315</v>
      </c>
    </row>
    <row r="64" spans="2:28" s="13" customFormat="1" x14ac:dyDescent="0.2">
      <c r="B64" s="21" t="str">
        <f t="shared" si="29"/>
        <v>P11-23</v>
      </c>
      <c r="C64" s="12">
        <f t="shared" si="31"/>
        <v>7.9831932773109182E-2</v>
      </c>
      <c r="E64" s="12">
        <f t="shared" ref="E64:AB66" si="43">+E19/E18-1</f>
        <v>0.1831550802139037</v>
      </c>
      <c r="F64" s="12">
        <f t="shared" si="43"/>
        <v>0.18867924528301883</v>
      </c>
      <c r="G64" s="12">
        <f t="shared" si="43"/>
        <v>0.12386417981826869</v>
      </c>
      <c r="H64" s="12">
        <f t="shared" si="43"/>
        <v>0.12234780884394203</v>
      </c>
      <c r="I64" s="12">
        <f t="shared" si="43"/>
        <v>0.12063282794990116</v>
      </c>
      <c r="J64" s="12">
        <f t="shared" si="43"/>
        <v>9.5890410958904049E-2</v>
      </c>
      <c r="K64" s="12">
        <f t="shared" si="43"/>
        <v>9.9128992119452475E-2</v>
      </c>
      <c r="L64" s="12">
        <f t="shared" si="43"/>
        <v>0.10410094637223977</v>
      </c>
      <c r="M64" s="12">
        <f t="shared" si="43"/>
        <v>0.18389423076923084</v>
      </c>
      <c r="N64" s="12" t="e">
        <f t="shared" si="43"/>
        <v>#DIV/0!</v>
      </c>
      <c r="O64" s="12">
        <f t="shared" si="43"/>
        <v>0.18571428571428572</v>
      </c>
      <c r="P64" s="12">
        <f t="shared" si="43"/>
        <v>0.12280701754385959</v>
      </c>
      <c r="Q64" s="12">
        <f t="shared" si="43"/>
        <v>0.139240506329114</v>
      </c>
      <c r="R64" s="12">
        <f t="shared" si="43"/>
        <v>0.13636363636363646</v>
      </c>
      <c r="S64" s="12">
        <f t="shared" si="43"/>
        <v>0.13168724279835398</v>
      </c>
      <c r="T64" s="12">
        <f t="shared" si="43"/>
        <v>0.13636363636363646</v>
      </c>
      <c r="U64" s="12">
        <f t="shared" si="43"/>
        <v>0.13636363636363646</v>
      </c>
      <c r="V64" s="12">
        <f t="shared" si="43"/>
        <v>0.13636363636363646</v>
      </c>
      <c r="W64" s="12">
        <f t="shared" si="43"/>
        <v>0.23931623931623935</v>
      </c>
      <c r="X64" s="12">
        <f t="shared" si="43"/>
        <v>0.20754716981132071</v>
      </c>
      <c r="Y64" s="12">
        <f t="shared" si="43"/>
        <v>0.18546845124282973</v>
      </c>
      <c r="Z64" s="12">
        <f t="shared" si="43"/>
        <v>0.24285714285714288</v>
      </c>
      <c r="AA64" s="12">
        <f t="shared" si="43"/>
        <v>0.21212121212121215</v>
      </c>
      <c r="AB64" s="12">
        <f t="shared" si="43"/>
        <v>0.19230769230769229</v>
      </c>
    </row>
    <row r="65" spans="2:28" s="13" customFormat="1" x14ac:dyDescent="0.2">
      <c r="B65" s="21" t="str">
        <f t="shared" si="29"/>
        <v>P12-23</v>
      </c>
      <c r="C65" s="12">
        <f t="shared" si="31"/>
        <v>0.11673151750972788</v>
      </c>
      <c r="E65" s="12">
        <f t="shared" si="43"/>
        <v>0.18644067796610164</v>
      </c>
      <c r="F65" s="12">
        <f t="shared" si="43"/>
        <v>0.19047619047619047</v>
      </c>
      <c r="G65" s="12">
        <f t="shared" si="43"/>
        <v>0</v>
      </c>
      <c r="H65" s="12">
        <f t="shared" si="43"/>
        <v>0</v>
      </c>
      <c r="I65" s="12">
        <f t="shared" si="43"/>
        <v>0</v>
      </c>
      <c r="J65" s="12">
        <f t="shared" si="43"/>
        <v>0.16666666666666674</v>
      </c>
      <c r="K65" s="12">
        <f t="shared" si="43"/>
        <v>0.16981132075471694</v>
      </c>
      <c r="L65" s="12">
        <f t="shared" si="43"/>
        <v>0.16883116883116878</v>
      </c>
      <c r="M65" s="12">
        <f t="shared" si="43"/>
        <v>0.18781725888324874</v>
      </c>
      <c r="N65" s="12">
        <f t="shared" si="43"/>
        <v>0.22222222222222232</v>
      </c>
      <c r="O65" s="12">
        <f t="shared" si="43"/>
        <v>0.18072289156626509</v>
      </c>
      <c r="P65" s="12">
        <f t="shared" si="43"/>
        <v>0.15625</v>
      </c>
      <c r="Q65" s="12">
        <f t="shared" si="43"/>
        <v>0.22222222222222232</v>
      </c>
      <c r="R65" s="12">
        <f t="shared" si="43"/>
        <v>0.15384615384615374</v>
      </c>
      <c r="S65" s="12">
        <f t="shared" si="43"/>
        <v>0.18181818181818188</v>
      </c>
      <c r="T65" s="12">
        <f t="shared" si="43"/>
        <v>0.15384615384615374</v>
      </c>
      <c r="U65" s="12">
        <f t="shared" si="43"/>
        <v>0.15384615384615374</v>
      </c>
      <c r="V65" s="12">
        <f t="shared" si="43"/>
        <v>0.15384615384615374</v>
      </c>
      <c r="W65" s="12">
        <f t="shared" si="43"/>
        <v>0.17241379310344818</v>
      </c>
      <c r="X65" s="12">
        <f t="shared" si="43"/>
        <v>0.1875</v>
      </c>
      <c r="Y65" s="12">
        <f t="shared" si="43"/>
        <v>0.19354838709677424</v>
      </c>
      <c r="Z65" s="12">
        <f t="shared" si="43"/>
        <v>0.17241379310344818</v>
      </c>
      <c r="AA65" s="12">
        <f t="shared" si="43"/>
        <v>0.1875</v>
      </c>
      <c r="AB65" s="12">
        <f t="shared" si="43"/>
        <v>0.19354838709677424</v>
      </c>
    </row>
    <row r="66" spans="2:28" s="13" customFormat="1" x14ac:dyDescent="0.2">
      <c r="B66" s="21" t="str">
        <f t="shared" si="29"/>
        <v>P12-23</v>
      </c>
      <c r="C66" s="12">
        <f t="shared" si="31"/>
        <v>0.16376306620209036</v>
      </c>
      <c r="E66" s="12">
        <f t="shared" si="43"/>
        <v>0.19047619047619047</v>
      </c>
      <c r="F66" s="12">
        <f t="shared" si="43"/>
        <v>0.21777777777777785</v>
      </c>
      <c r="G66" s="12">
        <f t="shared" si="43"/>
        <v>0.17021276595744683</v>
      </c>
      <c r="H66" s="12">
        <f t="shared" si="43"/>
        <v>0.18374558303886923</v>
      </c>
      <c r="I66" s="12">
        <f t="shared" si="43"/>
        <v>0.13970588235294112</v>
      </c>
      <c r="J66" s="12">
        <f t="shared" si="43"/>
        <v>0.1785714285714286</v>
      </c>
      <c r="K66" s="12">
        <f t="shared" si="43"/>
        <v>0.17741935483870974</v>
      </c>
      <c r="L66" s="12">
        <f t="shared" si="43"/>
        <v>0.17777777777777781</v>
      </c>
      <c r="M66" s="12">
        <f t="shared" si="43"/>
        <v>0.27350427350427342</v>
      </c>
      <c r="N66" s="12">
        <f t="shared" si="43"/>
        <v>0.22727272727272729</v>
      </c>
      <c r="O66" s="12">
        <f t="shared" si="43"/>
        <v>0.22448979591836737</v>
      </c>
      <c r="P66" s="12">
        <f t="shared" si="43"/>
        <v>0.21621621621621623</v>
      </c>
      <c r="Q66" s="12">
        <f t="shared" si="43"/>
        <v>0.22727272727272729</v>
      </c>
      <c r="R66" s="12">
        <f t="shared" si="43"/>
        <v>0.19999999999999996</v>
      </c>
      <c r="S66" s="12">
        <f t="shared" si="43"/>
        <v>0.19230769230769229</v>
      </c>
      <c r="T66" s="12">
        <f t="shared" si="43"/>
        <v>0.19999999999999996</v>
      </c>
      <c r="U66" s="12">
        <f t="shared" si="43"/>
        <v>0.19999999999999996</v>
      </c>
      <c r="V66" s="12">
        <f t="shared" si="43"/>
        <v>0.19999999999999996</v>
      </c>
      <c r="W66" s="12">
        <f t="shared" si="43"/>
        <v>0.23529411764705888</v>
      </c>
      <c r="X66" s="12">
        <f t="shared" si="43"/>
        <v>0.21052631578947367</v>
      </c>
      <c r="Y66" s="12">
        <f t="shared" si="43"/>
        <v>0.21621621621621623</v>
      </c>
      <c r="Z66" s="12">
        <f t="shared" si="43"/>
        <v>0.23529411764705888</v>
      </c>
      <c r="AA66" s="12">
        <f t="shared" si="43"/>
        <v>0.21052631578947367</v>
      </c>
      <c r="AB66" s="12">
        <f t="shared" si="43"/>
        <v>0.21621621621621623</v>
      </c>
    </row>
  </sheetData>
  <phoneticPr fontId="12" type="noConversion"/>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0327C-E870-4A46-9A17-26EF40533CB2}">
  <dimension ref="B1:AC33"/>
  <sheetViews>
    <sheetView workbookViewId="0">
      <selection activeCell="F17" sqref="F17"/>
    </sheetView>
  </sheetViews>
  <sheetFormatPr baseColWidth="10" defaultRowHeight="16" x14ac:dyDescent="0.2"/>
  <cols>
    <col min="1" max="1" width="5" customWidth="1"/>
    <col min="2" max="2" width="17.6640625" bestFit="1" customWidth="1"/>
    <col min="3" max="3" width="10.5" bestFit="1" customWidth="1"/>
    <col min="4" max="4" width="10.6640625" bestFit="1" customWidth="1"/>
    <col min="5" max="5" width="13.1640625" bestFit="1" customWidth="1"/>
    <col min="6" max="6" width="10.1640625" bestFit="1" customWidth="1"/>
    <col min="7" max="9" width="13.1640625" bestFit="1" customWidth="1"/>
    <col min="10" max="12" width="10.33203125" bestFit="1" customWidth="1"/>
    <col min="13" max="13" width="11" bestFit="1" customWidth="1"/>
    <col min="14" max="14" width="8.33203125" customWidth="1"/>
    <col min="15" max="15" width="12.5" customWidth="1"/>
    <col min="16" max="16" width="11.6640625" customWidth="1"/>
    <col min="17" max="17" width="11" customWidth="1"/>
    <col min="18" max="19" width="10.6640625" bestFit="1" customWidth="1"/>
    <col min="20" max="20" width="10.1640625" bestFit="1" customWidth="1"/>
    <col min="22" max="22" width="10.1640625" bestFit="1" customWidth="1"/>
    <col min="23" max="23" width="13" customWidth="1"/>
    <col min="24" max="28" width="11" bestFit="1" customWidth="1"/>
  </cols>
  <sheetData>
    <row r="1" spans="2:29" ht="48" x14ac:dyDescent="0.2">
      <c r="C1" s="22" t="s">
        <v>111</v>
      </c>
      <c r="D1" s="22" t="s">
        <v>1</v>
      </c>
      <c r="E1" s="22" t="s">
        <v>43</v>
      </c>
      <c r="F1" s="22" t="s">
        <v>42</v>
      </c>
      <c r="G1" s="22" t="s">
        <v>120</v>
      </c>
      <c r="H1" s="22" t="s">
        <v>121</v>
      </c>
      <c r="I1" s="22" t="s">
        <v>122</v>
      </c>
      <c r="J1" s="22" t="s">
        <v>130</v>
      </c>
      <c r="K1" s="22" t="s">
        <v>131</v>
      </c>
      <c r="L1" s="22" t="s">
        <v>132</v>
      </c>
      <c r="M1" s="22" t="s">
        <v>112</v>
      </c>
      <c r="N1" s="22" t="s">
        <v>143</v>
      </c>
      <c r="O1" s="22" t="s">
        <v>113</v>
      </c>
      <c r="P1" s="22" t="s">
        <v>124</v>
      </c>
      <c r="Q1" s="22" t="s">
        <v>125</v>
      </c>
      <c r="R1" s="22" t="s">
        <v>114</v>
      </c>
      <c r="S1" s="22" t="s">
        <v>119</v>
      </c>
      <c r="T1" s="22" t="s">
        <v>123</v>
      </c>
      <c r="U1" s="22" t="s">
        <v>115</v>
      </c>
      <c r="V1" s="22" t="s">
        <v>116</v>
      </c>
      <c r="W1" s="22" t="s">
        <v>126</v>
      </c>
      <c r="X1" s="22" t="s">
        <v>117</v>
      </c>
      <c r="Y1" s="22" t="s">
        <v>118</v>
      </c>
      <c r="Z1" s="22" t="s">
        <v>127</v>
      </c>
      <c r="AA1" s="22" t="s">
        <v>128</v>
      </c>
      <c r="AB1" s="22" t="s">
        <v>129</v>
      </c>
    </row>
    <row r="2" spans="2:29" s="13" customFormat="1" x14ac:dyDescent="0.2">
      <c r="B2" s="10" t="str">
        <f>+Evol!B46</f>
        <v>TARGET DESEADO</v>
      </c>
      <c r="C2" s="11">
        <f>+Evol!C46</f>
        <v>0</v>
      </c>
      <c r="D2" s="11">
        <f>+Evol!D46</f>
        <v>0</v>
      </c>
      <c r="E2" s="25">
        <f>+Evol!E46</f>
        <v>45</v>
      </c>
      <c r="F2" s="11">
        <f>+Evol!F46</f>
        <v>10</v>
      </c>
      <c r="G2" s="11">
        <f>+Evol!G46</f>
        <v>650</v>
      </c>
      <c r="H2" s="11">
        <f>+Evol!H46</f>
        <v>1200</v>
      </c>
      <c r="I2" s="11">
        <f>+Evol!I46</f>
        <v>1700</v>
      </c>
      <c r="J2" s="11">
        <f>+Evol!J46</f>
        <v>4.6692607003891053</v>
      </c>
      <c r="K2" s="11">
        <f>+Evol!K46</f>
        <v>10.311284046692608</v>
      </c>
      <c r="L2" s="11">
        <f>+Evol!L46</f>
        <v>14.980544747081712</v>
      </c>
      <c r="M2" s="11">
        <f>+Evol!M46</f>
        <v>10</v>
      </c>
      <c r="N2" s="11">
        <f>+Evol!N46</f>
        <v>1</v>
      </c>
      <c r="O2" s="11">
        <f>+Evol!O46</f>
        <v>3</v>
      </c>
      <c r="P2" s="11">
        <f>+Evol!P46</f>
        <v>1.8</v>
      </c>
      <c r="Q2" s="11">
        <f>+Evol!Q46</f>
        <v>0.5</v>
      </c>
      <c r="R2" s="11">
        <f>+Evol!R46</f>
        <v>4</v>
      </c>
      <c r="S2" s="11">
        <f>+Evol!S46</f>
        <v>5</v>
      </c>
      <c r="T2" s="11">
        <f>+Evol!T46</f>
        <v>3</v>
      </c>
      <c r="U2" s="11">
        <f>+Evol!U46</f>
        <v>3</v>
      </c>
      <c r="V2" s="11">
        <f>+Evol!V46</f>
        <v>6</v>
      </c>
      <c r="W2" s="24">
        <f>+Evol!W46</f>
        <v>0.12</v>
      </c>
      <c r="X2" s="24">
        <f>+Evol!X46</f>
        <v>0.14000000000000001</v>
      </c>
      <c r="Y2" s="24">
        <f>+Evol!Y46</f>
        <v>0.25</v>
      </c>
      <c r="Z2" s="24">
        <f>+Evol!Z46</f>
        <v>0.09</v>
      </c>
      <c r="AA2" s="24">
        <f>+Evol!AA46</f>
        <v>0.10500000000000001</v>
      </c>
      <c r="AB2" s="24">
        <f>+Evol!AB46</f>
        <v>0.1875</v>
      </c>
    </row>
    <row r="3" spans="2:29" s="13" customFormat="1" x14ac:dyDescent="0.2">
      <c r="B3" s="10" t="s">
        <v>146</v>
      </c>
      <c r="C3" s="11">
        <f>+Evol!C19</f>
        <v>25700</v>
      </c>
      <c r="D3" s="11">
        <f>+Evol!D19</f>
        <v>0.08</v>
      </c>
      <c r="E3" s="11">
        <f>+Evol!E19</f>
        <v>885000</v>
      </c>
      <c r="F3" s="11">
        <f>+Evol!F19</f>
        <v>189000</v>
      </c>
      <c r="G3" s="11">
        <f>+Evol!G19</f>
        <v>14100000</v>
      </c>
      <c r="H3" s="11">
        <f>+Evol!H19</f>
        <v>28300000</v>
      </c>
      <c r="I3" s="11">
        <f>+Evol!I19</f>
        <v>40800000</v>
      </c>
      <c r="J3" s="11">
        <f>+Evol!J19</f>
        <v>120000</v>
      </c>
      <c r="K3" s="11">
        <f>+Evol!K19</f>
        <v>265000</v>
      </c>
      <c r="L3" s="11">
        <f>+Evol!L19</f>
        <v>385000</v>
      </c>
      <c r="M3" s="11">
        <f>+Evol!M19</f>
        <v>98500</v>
      </c>
      <c r="N3" s="11">
        <f>+Evol!N19</f>
        <v>4500</v>
      </c>
      <c r="O3" s="11">
        <f>+Evol!O19</f>
        <v>41500</v>
      </c>
      <c r="P3" s="11">
        <f>+Evol!P19</f>
        <v>32000</v>
      </c>
      <c r="Q3" s="11">
        <f>+Evol!Q19</f>
        <v>9000</v>
      </c>
      <c r="R3" s="11">
        <f>+Evol!R19</f>
        <v>65000</v>
      </c>
      <c r="S3" s="11">
        <f>+Evol!S19</f>
        <v>110000</v>
      </c>
      <c r="T3" s="11">
        <f>+Evol!T19</f>
        <v>65000</v>
      </c>
      <c r="U3" s="11">
        <f>+Evol!U19</f>
        <v>65000</v>
      </c>
      <c r="V3" s="11">
        <f>+Evol!V19</f>
        <v>130000</v>
      </c>
      <c r="W3" s="11">
        <f>+Evol!W19</f>
        <v>2900</v>
      </c>
      <c r="X3" s="11">
        <f>+Evol!X19</f>
        <v>3200</v>
      </c>
      <c r="Y3" s="11">
        <f>+Evol!Y19</f>
        <v>6200</v>
      </c>
      <c r="Z3" s="11">
        <f>+Evol!Z19</f>
        <v>2175</v>
      </c>
      <c r="AA3" s="11">
        <f>+Evol!AA19</f>
        <v>2400</v>
      </c>
      <c r="AB3" s="11">
        <f>+Evol!AB19</f>
        <v>4650</v>
      </c>
    </row>
    <row r="4" spans="2:29" x14ac:dyDescent="0.2">
      <c r="B4" s="10" t="s">
        <v>147</v>
      </c>
      <c r="C4" s="4"/>
      <c r="D4" s="6"/>
      <c r="E4" s="25">
        <f>+Evol!E39</f>
        <v>34.435797665369648</v>
      </c>
      <c r="F4" s="25">
        <f>+Evol!F39</f>
        <v>7.3540856031128401</v>
      </c>
      <c r="G4" s="25">
        <f>+Evol!G39</f>
        <v>548.63813229571986</v>
      </c>
      <c r="H4" s="25">
        <f>+Evol!H39</f>
        <v>1101.1673151750972</v>
      </c>
      <c r="I4" s="25">
        <f>+Evol!I39</f>
        <v>1587.5486381322958</v>
      </c>
      <c r="J4" s="25">
        <f>+Evol!J39</f>
        <v>4.6692607003891053</v>
      </c>
      <c r="K4" s="25">
        <f>+Evol!K39</f>
        <v>10.311284046692608</v>
      </c>
      <c r="L4" s="25">
        <f>+Evol!L39</f>
        <v>14.980544747081712</v>
      </c>
      <c r="M4" s="25">
        <f>+Evol!M39</f>
        <v>3.8326848249027239</v>
      </c>
      <c r="N4" s="25">
        <f>+Evol!N39</f>
        <v>0.17509727626459143</v>
      </c>
      <c r="O4" s="25">
        <f>+Evol!O39</f>
        <v>1.6147859922178989</v>
      </c>
      <c r="P4" s="25">
        <f>+Evol!P39</f>
        <v>1.245136186770428</v>
      </c>
      <c r="Q4" s="25">
        <f>+Evol!Q39</f>
        <v>0.35019455252918286</v>
      </c>
      <c r="R4" s="25">
        <f>+Evol!R39</f>
        <v>2.5291828793774318</v>
      </c>
      <c r="S4" s="25">
        <f>+Evol!S39</f>
        <v>4.2801556420233462</v>
      </c>
      <c r="T4" s="25">
        <f>+Evol!T39</f>
        <v>2.5291828793774318</v>
      </c>
      <c r="U4" s="25">
        <f>+Evol!U39</f>
        <v>2.5291828793774318</v>
      </c>
      <c r="V4" s="25">
        <f>+Evol!V39</f>
        <v>5.0583657587548636</v>
      </c>
      <c r="W4" s="24">
        <f>+Evol!W39</f>
        <v>0.11284046692607004</v>
      </c>
      <c r="X4" s="24">
        <f>+Evol!X39</f>
        <v>0.1245136186770428</v>
      </c>
      <c r="Y4" s="24">
        <f>+Evol!Y39</f>
        <v>0.24124513618677043</v>
      </c>
      <c r="Z4" s="24">
        <f>+Evol!Z39</f>
        <v>8.4630350194552534E-2</v>
      </c>
      <c r="AA4" s="24">
        <f>+Evol!AA39</f>
        <v>9.3385214007782102E-2</v>
      </c>
      <c r="AB4" s="24">
        <f>+Evol!AB39</f>
        <v>0.18093385214007782</v>
      </c>
    </row>
    <row r="5" spans="2:29" x14ac:dyDescent="0.2">
      <c r="B5" s="27" t="str">
        <f>+Evol!B50</f>
        <v>Brecha en Pesos</v>
      </c>
      <c r="C5" s="4"/>
      <c r="D5" s="6"/>
      <c r="E5" s="26">
        <f>+Evol!E50</f>
        <v>-241500.00000000023</v>
      </c>
      <c r="F5" s="26">
        <f>+Evol!F50</f>
        <v>-62000.000000000058</v>
      </c>
      <c r="G5" s="26">
        <f>+Evol!G50</f>
        <v>-4555000.0000000037</v>
      </c>
      <c r="H5" s="26">
        <f>+Evol!H50</f>
        <v>-6140000.0000000075</v>
      </c>
      <c r="I5" s="26">
        <f>+Evol!I50</f>
        <v>-7990000.0000000075</v>
      </c>
      <c r="J5" s="26">
        <f>+Evol!J50</f>
        <v>5992.2178988326632</v>
      </c>
      <c r="K5" s="26">
        <f>+Evol!K50</f>
        <v>14066.147859922145</v>
      </c>
      <c r="L5" s="26">
        <f>+Evol!L50</f>
        <v>20058.365758754779</v>
      </c>
      <c r="M5" s="26">
        <f>+Evol!M50</f>
        <v>-170000.00000000006</v>
      </c>
      <c r="N5" s="26">
        <f>+Evol!N50</f>
        <v>-23200.000000000004</v>
      </c>
      <c r="O5" s="26">
        <f>+Evol!O50</f>
        <v>-37100.000000000015</v>
      </c>
      <c r="P5" s="26">
        <f>+Evol!P50</f>
        <v>-14660.000000000007</v>
      </c>
      <c r="Q5" s="26">
        <f>+Evol!Q50</f>
        <v>-3350.0000000000018</v>
      </c>
      <c r="R5" s="26">
        <f>+Evol!R50</f>
        <v>-39800.000000000015</v>
      </c>
      <c r="S5" s="26">
        <f>+Evol!S50</f>
        <v>-13500.000000000029</v>
      </c>
      <c r="T5" s="26">
        <f>+Evol!T50</f>
        <v>-11100.000000000015</v>
      </c>
      <c r="U5" s="26">
        <f>+Evol!U50</f>
        <v>-11100.000000000015</v>
      </c>
      <c r="V5" s="26">
        <f>+Evol!V50</f>
        <v>-22200.000000000029</v>
      </c>
      <c r="W5" s="26">
        <f>+Evol!W50</f>
        <v>-44.000000000000455</v>
      </c>
      <c r="X5" s="26">
        <f>+Evol!X50</f>
        <v>-218.00000000000091</v>
      </c>
      <c r="Y5" s="26">
        <f>+Evol!Y50</f>
        <v>224.99999999999909</v>
      </c>
      <c r="Z5" s="26">
        <f>+Evol!Z50</f>
        <v>-33.000000000000455</v>
      </c>
      <c r="AA5" s="26">
        <f>+Evol!AA50</f>
        <v>-163.50000000000045</v>
      </c>
      <c r="AB5" s="26">
        <f>+Evol!AB50</f>
        <v>168.74999999999909</v>
      </c>
    </row>
    <row r="6" spans="2:29" x14ac:dyDescent="0.2">
      <c r="B6" s="10"/>
      <c r="C6" s="4"/>
      <c r="D6" s="6"/>
      <c r="E6" s="25"/>
      <c r="F6" s="25"/>
      <c r="G6" s="25"/>
      <c r="H6" s="25"/>
      <c r="I6" s="25"/>
      <c r="J6" s="25"/>
      <c r="K6" s="25"/>
      <c r="L6" s="25"/>
      <c r="M6" s="25"/>
      <c r="N6" s="25"/>
      <c r="O6" s="25"/>
      <c r="P6" s="25"/>
      <c r="Q6" s="25"/>
      <c r="R6" s="25"/>
      <c r="S6" s="25"/>
      <c r="T6" s="25"/>
      <c r="U6" s="25"/>
      <c r="V6" s="25"/>
      <c r="W6" s="25"/>
      <c r="X6" s="25"/>
      <c r="Y6" s="25"/>
      <c r="Z6" s="25"/>
      <c r="AA6" s="25"/>
      <c r="AB6" s="25"/>
    </row>
    <row r="7" spans="2:29" s="32" customFormat="1" x14ac:dyDescent="0.2">
      <c r="B7" s="28" t="s">
        <v>152</v>
      </c>
      <c r="C7" s="29"/>
      <c r="D7" s="30"/>
      <c r="E7" s="31"/>
      <c r="F7" s="31"/>
      <c r="G7" s="31"/>
      <c r="H7" s="31"/>
      <c r="I7" s="31"/>
      <c r="J7" s="31"/>
      <c r="K7" s="31"/>
      <c r="L7" s="31"/>
      <c r="M7" s="31"/>
      <c r="N7" s="31"/>
      <c r="O7" s="31"/>
      <c r="P7" s="31"/>
      <c r="Q7" s="31"/>
      <c r="R7" s="31"/>
      <c r="S7" s="31"/>
      <c r="T7" s="31"/>
      <c r="U7" s="31"/>
      <c r="V7" s="31"/>
      <c r="W7" s="31"/>
      <c r="X7" s="31"/>
      <c r="Y7" s="31"/>
      <c r="Z7" s="31"/>
      <c r="AA7" s="31"/>
      <c r="AB7" s="31"/>
    </row>
    <row r="8" spans="2:29" s="46" customFormat="1" x14ac:dyDescent="0.2">
      <c r="B8" s="43" t="s">
        <v>144</v>
      </c>
      <c r="C8" s="44">
        <f>+C3*(1+D8)</f>
        <v>28784.000000000004</v>
      </c>
      <c r="D8" s="45">
        <v>0.12</v>
      </c>
      <c r="E8" s="44">
        <f>+Evol!E20</f>
        <v>1050000</v>
      </c>
      <c r="F8" s="44">
        <f>+Evol!F20</f>
        <v>225000</v>
      </c>
      <c r="G8" s="44">
        <f>+Evol!G20</f>
        <v>14100000</v>
      </c>
      <c r="H8" s="44">
        <f>+Evol!H20</f>
        <v>28300000</v>
      </c>
      <c r="I8" s="44">
        <f>+Evol!I20</f>
        <v>40800000</v>
      </c>
      <c r="J8" s="44">
        <f>+Evol!J20</f>
        <v>140000</v>
      </c>
      <c r="K8" s="44">
        <f>+Evol!K20</f>
        <v>310000</v>
      </c>
      <c r="L8" s="44">
        <f>+Evol!L20</f>
        <v>450000</v>
      </c>
      <c r="M8" s="44">
        <f>+Evol!M20</f>
        <v>117000</v>
      </c>
      <c r="N8" s="44">
        <f>+Evol!N20</f>
        <v>5500</v>
      </c>
      <c r="O8" s="44">
        <f>+Evol!O20</f>
        <v>49000</v>
      </c>
      <c r="P8" s="44">
        <f>+Evol!P20</f>
        <v>37000</v>
      </c>
      <c r="Q8" s="44">
        <f>+Evol!Q20</f>
        <v>11000</v>
      </c>
      <c r="R8" s="44">
        <f>+Evol!R20</f>
        <v>75000</v>
      </c>
      <c r="S8" s="44">
        <f>+Evol!S20</f>
        <v>130000</v>
      </c>
      <c r="T8" s="44">
        <f>+Evol!T20</f>
        <v>75000</v>
      </c>
      <c r="U8" s="44">
        <f>+Evol!U20</f>
        <v>75000</v>
      </c>
      <c r="V8" s="44">
        <f>+Evol!V20</f>
        <v>150000</v>
      </c>
      <c r="W8" s="44">
        <f>+Evol!W20</f>
        <v>3400</v>
      </c>
      <c r="X8" s="44">
        <f>+Evol!X20</f>
        <v>3800</v>
      </c>
      <c r="Y8" s="44">
        <f>+Evol!Y20</f>
        <v>7400</v>
      </c>
      <c r="Z8" s="44">
        <f>+Evol!Z20</f>
        <v>2550</v>
      </c>
      <c r="AA8" s="44">
        <f>+Evol!AA20</f>
        <v>2850</v>
      </c>
      <c r="AB8" s="44">
        <f>+Evol!AB20</f>
        <v>5550</v>
      </c>
    </row>
    <row r="9" spans="2:29" s="32" customFormat="1" x14ac:dyDescent="0.2">
      <c r="B9" s="33" t="s">
        <v>145</v>
      </c>
      <c r="C9" s="29">
        <f>+C8*(1+D9)</f>
        <v>28784.000000000004</v>
      </c>
      <c r="D9" s="45">
        <v>0</v>
      </c>
      <c r="E9" s="29">
        <f>+E18*C9</f>
        <v>1036224.0000000001</v>
      </c>
      <c r="F9" s="29">
        <f>+F18*C9</f>
        <v>221636.80000000005</v>
      </c>
      <c r="G9" s="29">
        <f>+G18*C9</f>
        <v>16119040.000000002</v>
      </c>
      <c r="H9" s="29">
        <f>+H18*C9</f>
        <v>32238080.000000004</v>
      </c>
      <c r="I9" s="29">
        <f>+I18*C9</f>
        <v>46313456.000000007</v>
      </c>
      <c r="J9" s="29">
        <f>+J18*C9</f>
        <v>134400.00000000003</v>
      </c>
      <c r="K9" s="29">
        <f>+K18*C9</f>
        <v>296800.00000000006</v>
      </c>
      <c r="L9" s="29">
        <f>+L17*C9</f>
        <v>431200.00000000006</v>
      </c>
      <c r="M9" s="29">
        <f>+M18*C9</f>
        <v>124712.00000000003</v>
      </c>
      <c r="N9" s="29">
        <f>+N18*C9</f>
        <v>7196.0000000000009</v>
      </c>
      <c r="O9" s="29">
        <f>+O18*C9</f>
        <v>51811.200000000012</v>
      </c>
      <c r="P9" s="29">
        <f>+P18*C9</f>
        <v>40297.600000000006</v>
      </c>
      <c r="Q9" s="29">
        <f>+Q18*C9</f>
        <v>10362.240000000002</v>
      </c>
      <c r="R9" s="29">
        <f>+R18*C9</f>
        <v>80595.200000000012</v>
      </c>
      <c r="S9" s="29">
        <f>+S18*C9</f>
        <v>126649.60000000002</v>
      </c>
      <c r="T9" s="29">
        <f>+T18*C9</f>
        <v>78556.800000000017</v>
      </c>
      <c r="U9" s="29">
        <f>+U18*C9</f>
        <v>78556.800000000017</v>
      </c>
      <c r="V9" s="29">
        <f>+V18*C9</f>
        <v>157113.60000000003</v>
      </c>
      <c r="W9" s="29">
        <f>+W18*C9</f>
        <v>3454.0800000000004</v>
      </c>
      <c r="X9" s="29">
        <f>+X18*C9</f>
        <v>3741.9200000000005</v>
      </c>
      <c r="Y9" s="29">
        <f>+Y18*C9</f>
        <v>7196.0000000000009</v>
      </c>
      <c r="Z9" s="29">
        <f>+Z18*C9</f>
        <v>2590.5600000000004</v>
      </c>
      <c r="AA9" s="29">
        <f>+AA18*C9</f>
        <v>2806.4400000000005</v>
      </c>
      <c r="AB9" s="29">
        <f>+AB18*C9</f>
        <v>5397.0000000000009</v>
      </c>
    </row>
    <row r="10" spans="2:29" s="32" customFormat="1" x14ac:dyDescent="0.2">
      <c r="B10" s="32" t="s">
        <v>148</v>
      </c>
      <c r="C10" s="29">
        <f>+C9*(1+D10)</f>
        <v>28784.000000000004</v>
      </c>
      <c r="D10" s="30">
        <f>+D9</f>
        <v>0</v>
      </c>
      <c r="E10" s="29">
        <f>+E19*C10</f>
        <v>1065008.0000000002</v>
      </c>
      <c r="F10" s="29">
        <f>+F19*C10</f>
        <v>230272.00000000003</v>
      </c>
      <c r="G10" s="29">
        <f>+G19*C10</f>
        <v>16406880.000000002</v>
      </c>
      <c r="H10" s="29">
        <f>+H19*C10</f>
        <v>32813760.000000004</v>
      </c>
      <c r="I10" s="29">
        <f>+I19*C10</f>
        <v>46889136.000000007</v>
      </c>
      <c r="J10" s="29">
        <f>+J19*C10</f>
        <v>134400.00000000003</v>
      </c>
      <c r="K10" s="29">
        <f>+K19*C10</f>
        <v>296800.00000000006</v>
      </c>
      <c r="L10" s="29">
        <f>+L18*C10</f>
        <v>431200.00000000006</v>
      </c>
      <c r="M10" s="29">
        <f>+M19*C10</f>
        <v>131908.00000000003</v>
      </c>
      <c r="N10" s="29">
        <f>+N19*C10</f>
        <v>7915.6000000000013</v>
      </c>
      <c r="O10" s="29">
        <f>+O19*C10</f>
        <v>54689.60000000002</v>
      </c>
      <c r="P10" s="29">
        <f>+P19*C10</f>
        <v>41736.80000000001</v>
      </c>
      <c r="Q10" s="29">
        <f>+Q19*C10</f>
        <v>11225.760000000002</v>
      </c>
      <c r="R10" s="29">
        <f>+R19*C10</f>
        <v>86352.000000000029</v>
      </c>
      <c r="S10" s="29">
        <f>+S19*C10</f>
        <v>130967.20000000004</v>
      </c>
      <c r="T10" s="29">
        <f>+T19*C10</f>
        <v>81435.200000000012</v>
      </c>
      <c r="U10" s="29">
        <f>+U19*C10</f>
        <v>81435.200000000012</v>
      </c>
      <c r="V10" s="29">
        <f>+V19*C10</f>
        <v>162870.40000000002</v>
      </c>
      <c r="W10" s="29">
        <f>+W19*C10</f>
        <v>3454.0800000000004</v>
      </c>
      <c r="X10" s="29">
        <f>+X19*C10</f>
        <v>3885.8400000000006</v>
      </c>
      <c r="Y10" s="29">
        <f>+Y19*C10</f>
        <v>7196.0000000000009</v>
      </c>
      <c r="Z10" s="29">
        <f>+Z19*C10</f>
        <v>2590.5600000000004</v>
      </c>
      <c r="AA10" s="29">
        <f>+AA19*C10</f>
        <v>2914.3800000000006</v>
      </c>
      <c r="AB10" s="29">
        <f>+AB19*C10</f>
        <v>5397.0000000000009</v>
      </c>
    </row>
    <row r="11" spans="2:29" s="32" customFormat="1" x14ac:dyDescent="0.2">
      <c r="B11" s="32" t="s">
        <v>149</v>
      </c>
      <c r="C11" s="29">
        <f>+C10*(1+D11)</f>
        <v>28784.000000000004</v>
      </c>
      <c r="D11" s="30">
        <f>+D10</f>
        <v>0</v>
      </c>
      <c r="E11" s="29">
        <f>+E20*C11</f>
        <v>1093792.0000000002</v>
      </c>
      <c r="F11" s="29">
        <f>+F20*C11</f>
        <v>238907.20000000004</v>
      </c>
      <c r="G11" s="29">
        <f>+G20*C11</f>
        <v>16838640.000000004</v>
      </c>
      <c r="H11" s="29">
        <f>+H20*C11</f>
        <v>33389440.000000004</v>
      </c>
      <c r="I11" s="29">
        <f>+I20*C11</f>
        <v>47464816.000000007</v>
      </c>
      <c r="J11" s="29">
        <f>+J20*C11</f>
        <v>134400.00000000003</v>
      </c>
      <c r="K11" s="29">
        <f>+K20*C11</f>
        <v>296800.00000000006</v>
      </c>
      <c r="L11" s="29">
        <f>+L19*C11</f>
        <v>431200.00000000006</v>
      </c>
      <c r="M11" s="29">
        <f>+M20*C11</f>
        <v>139104.00000000003</v>
      </c>
      <c r="N11" s="29">
        <f>+N20*C11</f>
        <v>8635.2000000000025</v>
      </c>
      <c r="O11" s="29">
        <f>+O20*C11</f>
        <v>57568.000000000022</v>
      </c>
      <c r="P11" s="29">
        <f>+P20*C11</f>
        <v>43176.000000000015</v>
      </c>
      <c r="Q11" s="29">
        <f>+Q20*C11</f>
        <v>12089.280000000002</v>
      </c>
      <c r="R11" s="29">
        <f>+R20*C11</f>
        <v>92108.800000000032</v>
      </c>
      <c r="S11" s="29">
        <f>+S20*C11</f>
        <v>135284.80000000005</v>
      </c>
      <c r="T11" s="29">
        <f>+T20*C11</f>
        <v>84313.60000000002</v>
      </c>
      <c r="U11" s="29">
        <f>+U20*C11</f>
        <v>84313.60000000002</v>
      </c>
      <c r="V11" s="29">
        <f>+V20*C11</f>
        <v>168627.20000000004</v>
      </c>
      <c r="W11" s="29">
        <f>+W20*C11</f>
        <v>3454.0800000000004</v>
      </c>
      <c r="X11" s="29">
        <f>+X20*C11</f>
        <v>4029.7600000000007</v>
      </c>
      <c r="Y11" s="29">
        <f>+Y20*C11</f>
        <v>7196.0000000000009</v>
      </c>
      <c r="Z11" s="29">
        <f>+Z20*C11</f>
        <v>2590.5600000000004</v>
      </c>
      <c r="AA11" s="29">
        <f>+AA20*C11</f>
        <v>3022.3200000000006</v>
      </c>
      <c r="AB11" s="29">
        <f>+AB20*C11</f>
        <v>5397.0000000000009</v>
      </c>
    </row>
    <row r="12" spans="2:29" s="32" customFormat="1" x14ac:dyDescent="0.2">
      <c r="B12" s="32" t="s">
        <v>150</v>
      </c>
      <c r="C12" s="29">
        <f>+C11*(1+D12)</f>
        <v>28784.000000000004</v>
      </c>
      <c r="D12" s="30">
        <f>+D11</f>
        <v>0</v>
      </c>
      <c r="E12" s="29">
        <f>+E21*C12</f>
        <v>1122576.0000000002</v>
      </c>
      <c r="F12" s="29">
        <f>+F21*C12</f>
        <v>247542.40000000002</v>
      </c>
      <c r="G12" s="29">
        <f>+G21*C12</f>
        <v>17126480.000000004</v>
      </c>
      <c r="H12" s="29">
        <f>+H21*C12</f>
        <v>33965120.000000007</v>
      </c>
      <c r="I12" s="29">
        <f>+I21*C12</f>
        <v>48040496.000000007</v>
      </c>
      <c r="J12" s="29">
        <f>+J21*C12</f>
        <v>134400.00000000003</v>
      </c>
      <c r="K12" s="29">
        <f>+K21*C12</f>
        <v>296800.00000000006</v>
      </c>
      <c r="L12" s="29">
        <f>+L20*C12</f>
        <v>431200.00000000006</v>
      </c>
      <c r="M12" s="29">
        <f>+M21*C12</f>
        <v>146300.00000000003</v>
      </c>
      <c r="N12" s="29">
        <f>+N21*C12</f>
        <v>9354.8000000000029</v>
      </c>
      <c r="O12" s="29">
        <f>+O21*C12</f>
        <v>60446.400000000023</v>
      </c>
      <c r="P12" s="29">
        <f>+P21*C12</f>
        <v>44615.200000000012</v>
      </c>
      <c r="Q12" s="29">
        <f>+Q21*C12</f>
        <v>12952.800000000003</v>
      </c>
      <c r="R12" s="29">
        <f>+R21*C12</f>
        <v>97865.600000000035</v>
      </c>
      <c r="S12" s="29">
        <f>+S21*C12</f>
        <v>139602.40000000005</v>
      </c>
      <c r="T12" s="29">
        <f>+T21*C12</f>
        <v>87192.000000000015</v>
      </c>
      <c r="U12" s="29">
        <f>+U21*C12</f>
        <v>87192.000000000015</v>
      </c>
      <c r="V12" s="29">
        <f>+V21*C12</f>
        <v>174384.00000000003</v>
      </c>
      <c r="W12" s="29">
        <f>+W21*C12</f>
        <v>3454.0800000000004</v>
      </c>
      <c r="X12" s="29">
        <f>+X21*C12</f>
        <v>4029.7600000000007</v>
      </c>
      <c r="Y12" s="29">
        <f>+Y21*C12</f>
        <v>7196.0000000000009</v>
      </c>
      <c r="Z12" s="29">
        <f>+Z21*C12</f>
        <v>2590.5600000000004</v>
      </c>
      <c r="AA12" s="29">
        <f>+AA21*C12</f>
        <v>3022.3200000000006</v>
      </c>
      <c r="AB12" s="29">
        <f>+AB21*C12</f>
        <v>5397.0000000000009</v>
      </c>
    </row>
    <row r="13" spans="2:29" s="32" customFormat="1" x14ac:dyDescent="0.2">
      <c r="B13" s="32" t="s">
        <v>151</v>
      </c>
      <c r="C13" s="29">
        <f>+C12*(1+D13)</f>
        <v>28784.000000000004</v>
      </c>
      <c r="D13" s="30">
        <f>+D12</f>
        <v>0</v>
      </c>
      <c r="E13" s="29">
        <f>+E22*C13</f>
        <v>1151360.0000000002</v>
      </c>
      <c r="F13" s="29">
        <f>+F22*C13</f>
        <v>259056.00000000003</v>
      </c>
      <c r="G13" s="29">
        <f>+G22*C13</f>
        <v>17558240.000000004</v>
      </c>
      <c r="H13" s="29">
        <f>+H22*C13</f>
        <v>34540800.000000007</v>
      </c>
      <c r="I13" s="29">
        <f>+I22*C13</f>
        <v>48616176.000000007</v>
      </c>
      <c r="J13" s="29">
        <f>+J22*C13</f>
        <v>134400.00000000003</v>
      </c>
      <c r="K13" s="29">
        <f>+K22*C13</f>
        <v>296800.00000000006</v>
      </c>
      <c r="L13" s="29">
        <f>+L21*C13</f>
        <v>431200.00000000006</v>
      </c>
      <c r="M13" s="29">
        <f>+M22*C13</f>
        <v>153496.00000000003</v>
      </c>
      <c r="N13" s="29">
        <f>+N22*C13</f>
        <v>10074.400000000003</v>
      </c>
      <c r="O13" s="29">
        <f>+O22*C13</f>
        <v>63324.800000000025</v>
      </c>
      <c r="P13" s="29">
        <f>+P22*C13</f>
        <v>46054.400000000016</v>
      </c>
      <c r="Q13" s="29">
        <f>+Q22*C13</f>
        <v>13816.320000000005</v>
      </c>
      <c r="R13" s="29">
        <f>+R22*C13</f>
        <v>103622.40000000004</v>
      </c>
      <c r="S13" s="29">
        <f>+S22*C13</f>
        <v>143056.48000000007</v>
      </c>
      <c r="T13" s="29">
        <f>+T22*C13</f>
        <v>90070.400000000023</v>
      </c>
      <c r="U13" s="29">
        <f>+U22*C13</f>
        <v>90070.400000000023</v>
      </c>
      <c r="V13" s="29">
        <f>+V22*C13</f>
        <v>180140.80000000005</v>
      </c>
      <c r="W13" s="29">
        <f>+W22*C13</f>
        <v>3454.0800000000004</v>
      </c>
      <c r="X13" s="29">
        <f>+X22*C13</f>
        <v>4029.7600000000007</v>
      </c>
      <c r="Y13" s="29">
        <f>+Y22*C13</f>
        <v>7196.0000000000009</v>
      </c>
      <c r="Z13" s="29">
        <f>+Z22*C13</f>
        <v>2590.5600000000004</v>
      </c>
      <c r="AA13" s="29">
        <f>+AA22*C13</f>
        <v>3022.3200000000006</v>
      </c>
      <c r="AB13" s="29">
        <f>+AB22*C13</f>
        <v>5397.0000000000009</v>
      </c>
    </row>
    <row r="14" spans="2:29" x14ac:dyDescent="0.2">
      <c r="E14" s="5">
        <f t="shared" ref="E14:AB14" si="0">+E13/E3-1</f>
        <v>0.30097175141242971</v>
      </c>
      <c r="F14" s="5">
        <f t="shared" si="0"/>
        <v>0.37066666666666692</v>
      </c>
      <c r="G14" s="5">
        <f t="shared" si="0"/>
        <v>0.24526524822695062</v>
      </c>
      <c r="H14" s="5">
        <f t="shared" si="0"/>
        <v>0.2205229681978802</v>
      </c>
      <c r="I14" s="5">
        <f t="shared" si="0"/>
        <v>0.19157294117647083</v>
      </c>
      <c r="J14" s="5">
        <f t="shared" si="0"/>
        <v>0.12000000000000033</v>
      </c>
      <c r="K14" s="5">
        <f t="shared" si="0"/>
        <v>0.12000000000000033</v>
      </c>
      <c r="L14" s="5">
        <f t="shared" si="0"/>
        <v>0.12000000000000011</v>
      </c>
      <c r="M14" s="5">
        <f t="shared" si="0"/>
        <v>0.55833502538071089</v>
      </c>
      <c r="N14" s="5">
        <f t="shared" si="0"/>
        <v>1.2387555555555565</v>
      </c>
      <c r="O14" s="5">
        <f t="shared" si="0"/>
        <v>0.52589879518072347</v>
      </c>
      <c r="P14" s="5">
        <f t="shared" si="0"/>
        <v>0.43920000000000048</v>
      </c>
      <c r="Q14" s="5">
        <f t="shared" si="0"/>
        <v>0.53514666666666733</v>
      </c>
      <c r="R14" s="5">
        <f t="shared" si="0"/>
        <v>0.59419076923076974</v>
      </c>
      <c r="S14" s="5">
        <f t="shared" si="0"/>
        <v>0.30051345454545508</v>
      </c>
      <c r="T14" s="5">
        <f t="shared" si="0"/>
        <v>0.38569846153846199</v>
      </c>
      <c r="U14" s="5">
        <f t="shared" si="0"/>
        <v>0.38569846153846199</v>
      </c>
      <c r="V14" s="5">
        <f t="shared" si="0"/>
        <v>0.38569846153846199</v>
      </c>
      <c r="W14" s="5">
        <f t="shared" si="0"/>
        <v>0.19106206896551736</v>
      </c>
      <c r="X14" s="5">
        <f t="shared" si="0"/>
        <v>0.25930000000000031</v>
      </c>
      <c r="Y14" s="5">
        <f t="shared" si="0"/>
        <v>0.1606451612903228</v>
      </c>
      <c r="Z14" s="5">
        <f t="shared" si="0"/>
        <v>0.19106206896551736</v>
      </c>
      <c r="AA14" s="5">
        <f t="shared" si="0"/>
        <v>0.25930000000000031</v>
      </c>
      <c r="AB14" s="5">
        <f t="shared" si="0"/>
        <v>0.1606451612903228</v>
      </c>
      <c r="AC14" s="5" t="s">
        <v>45</v>
      </c>
    </row>
    <row r="15" spans="2:29" x14ac:dyDescent="0.2">
      <c r="B15" s="7" t="s">
        <v>133</v>
      </c>
    </row>
    <row r="16" spans="2:29" x14ac:dyDescent="0.2">
      <c r="C16" s="20">
        <f>+C3</f>
        <v>25700</v>
      </c>
      <c r="D16" s="14">
        <v>100</v>
      </c>
      <c r="E16" s="8">
        <v>33</v>
      </c>
      <c r="F16" s="8">
        <v>7.1</v>
      </c>
      <c r="G16" s="9">
        <v>543</v>
      </c>
      <c r="H16" s="9">
        <v>1094</v>
      </c>
      <c r="I16" s="9">
        <v>1569</v>
      </c>
      <c r="J16" s="8">
        <f>+J3/$C$3</f>
        <v>4.6692607003891053</v>
      </c>
      <c r="K16" s="8">
        <f>+K3/$C$3</f>
        <v>10.311284046692608</v>
      </c>
      <c r="L16" s="8">
        <f>+L3/$C$3</f>
        <v>14.980544747081712</v>
      </c>
      <c r="M16" s="8">
        <f>+M3/$C$3</f>
        <v>3.8326848249027239</v>
      </c>
      <c r="N16" s="8">
        <v>0.2</v>
      </c>
      <c r="O16" s="8">
        <v>1.6</v>
      </c>
      <c r="P16" s="8">
        <v>1.3</v>
      </c>
      <c r="Q16" s="8">
        <v>0.3</v>
      </c>
      <c r="R16" s="8">
        <v>2.4</v>
      </c>
      <c r="S16" s="8">
        <v>4.0999999999999996</v>
      </c>
      <c r="T16" s="8">
        <f t="shared" ref="T16:Y16" si="1">+T3/$C$3</f>
        <v>2.5291828793774318</v>
      </c>
      <c r="U16" s="8">
        <f t="shared" si="1"/>
        <v>2.5291828793774318</v>
      </c>
      <c r="V16" s="8">
        <f t="shared" si="1"/>
        <v>5.0583657587548636</v>
      </c>
      <c r="W16" s="15">
        <f t="shared" si="1"/>
        <v>0.11284046692607004</v>
      </c>
      <c r="X16" s="15">
        <f t="shared" si="1"/>
        <v>0.1245136186770428</v>
      </c>
      <c r="Y16" s="15">
        <f t="shared" si="1"/>
        <v>0.24124513618677043</v>
      </c>
      <c r="Z16" s="15">
        <f>+W16*0.75</f>
        <v>8.4630350194552534E-2</v>
      </c>
      <c r="AA16" s="15">
        <f t="shared" ref="AA16:AB22" si="2">+X16*0.75</f>
        <v>9.3385214007782102E-2</v>
      </c>
      <c r="AB16" s="15">
        <f t="shared" si="2"/>
        <v>0.18093385214007782</v>
      </c>
    </row>
    <row r="17" spans="2:28" x14ac:dyDescent="0.2">
      <c r="B17" s="8" t="str">
        <f t="shared" ref="B17:C22" si="3">+B8</f>
        <v>2023-P12</v>
      </c>
      <c r="C17" s="20">
        <f t="shared" si="3"/>
        <v>28784.000000000004</v>
      </c>
      <c r="D17" s="18">
        <f t="shared" ref="D17:D22" si="4">+D16*(1+C26)</f>
        <v>112.00000000000001</v>
      </c>
      <c r="E17" s="8">
        <v>34.5</v>
      </c>
      <c r="F17" s="8">
        <v>7.4</v>
      </c>
      <c r="G17" s="9">
        <v>550</v>
      </c>
      <c r="H17" s="9">
        <v>1100</v>
      </c>
      <c r="I17" s="9">
        <f t="shared" ref="I17:I22" si="5">+I16+20</f>
        <v>1589</v>
      </c>
      <c r="J17" s="8">
        <f t="shared" ref="J17:L22" si="6">+J16</f>
        <v>4.6692607003891053</v>
      </c>
      <c r="K17" s="8">
        <f t="shared" si="6"/>
        <v>10.311284046692608</v>
      </c>
      <c r="L17" s="8">
        <f t="shared" si="6"/>
        <v>14.980544747081712</v>
      </c>
      <c r="M17" s="8">
        <f t="shared" ref="M17:M22" si="7">+M16+0.25</f>
        <v>4.0826848249027243</v>
      </c>
      <c r="N17" s="8">
        <f t="shared" ref="N17:N22" si="8">+N16+0.025</f>
        <v>0.22500000000000001</v>
      </c>
      <c r="O17" s="8">
        <f t="shared" ref="O17:O22" si="9">+O16+0.1</f>
        <v>1.7000000000000002</v>
      </c>
      <c r="P17" s="8">
        <f t="shared" ref="P17:P22" si="10">+P16+0.05</f>
        <v>1.35</v>
      </c>
      <c r="Q17" s="8">
        <f t="shared" ref="Q17:Q22" si="11">+Q16+0.03</f>
        <v>0.32999999999999996</v>
      </c>
      <c r="R17" s="8">
        <f t="shared" ref="R17:R22" si="12">+R16+0.2</f>
        <v>2.6</v>
      </c>
      <c r="S17" s="8">
        <f>+S16+0.15</f>
        <v>4.25</v>
      </c>
      <c r="T17" s="8">
        <f t="shared" ref="T17:U22" si="13">+T16+0.1</f>
        <v>2.6291828793774319</v>
      </c>
      <c r="U17" s="8">
        <f t="shared" si="13"/>
        <v>2.6291828793774319</v>
      </c>
      <c r="V17" s="8">
        <f t="shared" ref="V17:V22" si="14">+V16+0.2</f>
        <v>5.2583657587548638</v>
      </c>
      <c r="W17" s="15">
        <v>0.12</v>
      </c>
      <c r="X17" s="15">
        <v>0.125</v>
      </c>
      <c r="Y17" s="15">
        <v>0.25</v>
      </c>
      <c r="Z17" s="15">
        <f t="shared" ref="Z17:Z22" si="15">+W17*0.75</f>
        <v>0.09</v>
      </c>
      <c r="AA17" s="15">
        <f t="shared" si="2"/>
        <v>9.375E-2</v>
      </c>
      <c r="AB17" s="15">
        <f t="shared" si="2"/>
        <v>0.1875</v>
      </c>
    </row>
    <row r="18" spans="2:28" x14ac:dyDescent="0.2">
      <c r="B18" s="8" t="str">
        <f t="shared" si="3"/>
        <v>2023-P13</v>
      </c>
      <c r="C18" s="20">
        <f t="shared" si="3"/>
        <v>28784.000000000004</v>
      </c>
      <c r="D18" s="18">
        <f t="shared" si="4"/>
        <v>112.00000000000001</v>
      </c>
      <c r="E18" s="8">
        <v>36</v>
      </c>
      <c r="F18" s="8">
        <v>7.7</v>
      </c>
      <c r="G18" s="9">
        <v>560</v>
      </c>
      <c r="H18" s="9">
        <v>1120</v>
      </c>
      <c r="I18" s="9">
        <f t="shared" si="5"/>
        <v>1609</v>
      </c>
      <c r="J18" s="8">
        <f t="shared" si="6"/>
        <v>4.6692607003891053</v>
      </c>
      <c r="K18" s="8">
        <f t="shared" si="6"/>
        <v>10.311284046692608</v>
      </c>
      <c r="L18" s="8">
        <f t="shared" si="6"/>
        <v>14.980544747081712</v>
      </c>
      <c r="M18" s="8">
        <f t="shared" si="7"/>
        <v>4.3326848249027243</v>
      </c>
      <c r="N18" s="8">
        <f t="shared" si="8"/>
        <v>0.25</v>
      </c>
      <c r="O18" s="8">
        <f t="shared" si="9"/>
        <v>1.8000000000000003</v>
      </c>
      <c r="P18" s="8">
        <f t="shared" si="10"/>
        <v>1.4000000000000001</v>
      </c>
      <c r="Q18" s="8">
        <f t="shared" si="11"/>
        <v>0.36</v>
      </c>
      <c r="R18" s="8">
        <f t="shared" si="12"/>
        <v>2.8000000000000003</v>
      </c>
      <c r="S18" s="8">
        <f>+S17+0.15</f>
        <v>4.4000000000000004</v>
      </c>
      <c r="T18" s="8">
        <f t="shared" si="13"/>
        <v>2.729182879377432</v>
      </c>
      <c r="U18" s="8">
        <f t="shared" si="13"/>
        <v>2.729182879377432</v>
      </c>
      <c r="V18" s="8">
        <f t="shared" si="14"/>
        <v>5.458365758754864</v>
      </c>
      <c r="W18" s="15">
        <f>+W17</f>
        <v>0.12</v>
      </c>
      <c r="X18" s="15">
        <v>0.13</v>
      </c>
      <c r="Y18" s="15">
        <f>+Y17</f>
        <v>0.25</v>
      </c>
      <c r="Z18" s="15">
        <f t="shared" si="15"/>
        <v>0.09</v>
      </c>
      <c r="AA18" s="15">
        <f t="shared" si="2"/>
        <v>9.7500000000000003E-2</v>
      </c>
      <c r="AB18" s="15">
        <f t="shared" si="2"/>
        <v>0.1875</v>
      </c>
    </row>
    <row r="19" spans="2:28" x14ac:dyDescent="0.2">
      <c r="B19" s="8" t="str">
        <f t="shared" si="3"/>
        <v>2024-P1</v>
      </c>
      <c r="C19" s="20">
        <f t="shared" si="3"/>
        <v>28784.000000000004</v>
      </c>
      <c r="D19" s="18">
        <f t="shared" si="4"/>
        <v>112.00000000000001</v>
      </c>
      <c r="E19" s="8">
        <v>37</v>
      </c>
      <c r="F19" s="8">
        <v>8</v>
      </c>
      <c r="G19" s="9">
        <v>570</v>
      </c>
      <c r="H19" s="9">
        <f>+H18+20</f>
        <v>1140</v>
      </c>
      <c r="I19" s="9">
        <f t="shared" si="5"/>
        <v>1629</v>
      </c>
      <c r="J19" s="8">
        <f t="shared" si="6"/>
        <v>4.6692607003891053</v>
      </c>
      <c r="K19" s="8">
        <f t="shared" si="6"/>
        <v>10.311284046692608</v>
      </c>
      <c r="L19" s="8">
        <f t="shared" si="6"/>
        <v>14.980544747081712</v>
      </c>
      <c r="M19" s="8">
        <f t="shared" si="7"/>
        <v>4.5826848249027243</v>
      </c>
      <c r="N19" s="8">
        <f t="shared" si="8"/>
        <v>0.27500000000000002</v>
      </c>
      <c r="O19" s="8">
        <f t="shared" si="9"/>
        <v>1.9000000000000004</v>
      </c>
      <c r="P19" s="8">
        <f t="shared" si="10"/>
        <v>1.4500000000000002</v>
      </c>
      <c r="Q19" s="8">
        <f t="shared" si="11"/>
        <v>0.39</v>
      </c>
      <c r="R19" s="8">
        <f t="shared" si="12"/>
        <v>3.0000000000000004</v>
      </c>
      <c r="S19" s="8">
        <f>+S18+0.15</f>
        <v>4.5500000000000007</v>
      </c>
      <c r="T19" s="8">
        <f t="shared" si="13"/>
        <v>2.8291828793774321</v>
      </c>
      <c r="U19" s="8">
        <f t="shared" si="13"/>
        <v>2.8291828793774321</v>
      </c>
      <c r="V19" s="8">
        <f t="shared" si="14"/>
        <v>5.6583657587548641</v>
      </c>
      <c r="W19" s="15">
        <f>+W18</f>
        <v>0.12</v>
      </c>
      <c r="X19" s="15">
        <v>0.13500000000000001</v>
      </c>
      <c r="Y19" s="15">
        <f>+Y18</f>
        <v>0.25</v>
      </c>
      <c r="Z19" s="15">
        <f t="shared" si="15"/>
        <v>0.09</v>
      </c>
      <c r="AA19" s="15">
        <f t="shared" si="2"/>
        <v>0.10125000000000001</v>
      </c>
      <c r="AB19" s="15">
        <f t="shared" si="2"/>
        <v>0.1875</v>
      </c>
    </row>
    <row r="20" spans="2:28" x14ac:dyDescent="0.2">
      <c r="B20" s="8" t="str">
        <f t="shared" si="3"/>
        <v>2024-P2</v>
      </c>
      <c r="C20" s="20">
        <f t="shared" si="3"/>
        <v>28784.000000000004</v>
      </c>
      <c r="D20" s="18">
        <f t="shared" si="4"/>
        <v>112.00000000000001</v>
      </c>
      <c r="E20" s="8">
        <v>38</v>
      </c>
      <c r="F20" s="8">
        <v>8.3000000000000007</v>
      </c>
      <c r="G20" s="9">
        <v>585</v>
      </c>
      <c r="H20" s="9">
        <f>+H19+20</f>
        <v>1160</v>
      </c>
      <c r="I20" s="9">
        <f t="shared" si="5"/>
        <v>1649</v>
      </c>
      <c r="J20" s="8">
        <f t="shared" si="6"/>
        <v>4.6692607003891053</v>
      </c>
      <c r="K20" s="8">
        <f t="shared" si="6"/>
        <v>10.311284046692608</v>
      </c>
      <c r="L20" s="8">
        <f t="shared" si="6"/>
        <v>14.980544747081712</v>
      </c>
      <c r="M20" s="8">
        <f t="shared" si="7"/>
        <v>4.8326848249027243</v>
      </c>
      <c r="N20" s="8">
        <f t="shared" si="8"/>
        <v>0.30000000000000004</v>
      </c>
      <c r="O20" s="8">
        <f t="shared" si="9"/>
        <v>2.0000000000000004</v>
      </c>
      <c r="P20" s="8">
        <f t="shared" si="10"/>
        <v>1.5000000000000002</v>
      </c>
      <c r="Q20" s="8">
        <f t="shared" si="11"/>
        <v>0.42000000000000004</v>
      </c>
      <c r="R20" s="8">
        <f t="shared" si="12"/>
        <v>3.2000000000000006</v>
      </c>
      <c r="S20" s="8">
        <f>+S19+0.15</f>
        <v>4.7000000000000011</v>
      </c>
      <c r="T20" s="8">
        <f t="shared" si="13"/>
        <v>2.9291828793774322</v>
      </c>
      <c r="U20" s="8">
        <f t="shared" si="13"/>
        <v>2.9291828793774322</v>
      </c>
      <c r="V20" s="8">
        <f t="shared" si="14"/>
        <v>5.8583657587548643</v>
      </c>
      <c r="W20" s="15">
        <f>+W19</f>
        <v>0.12</v>
      </c>
      <c r="X20" s="15">
        <v>0.14000000000000001</v>
      </c>
      <c r="Y20" s="15">
        <f>+Y19</f>
        <v>0.25</v>
      </c>
      <c r="Z20" s="15">
        <f t="shared" si="15"/>
        <v>0.09</v>
      </c>
      <c r="AA20" s="15">
        <f t="shared" si="2"/>
        <v>0.10500000000000001</v>
      </c>
      <c r="AB20" s="15">
        <f t="shared" si="2"/>
        <v>0.1875</v>
      </c>
    </row>
    <row r="21" spans="2:28" x14ac:dyDescent="0.2">
      <c r="B21" s="8" t="str">
        <f t="shared" si="3"/>
        <v>2024-P3</v>
      </c>
      <c r="C21" s="20">
        <f t="shared" si="3"/>
        <v>28784.000000000004</v>
      </c>
      <c r="D21" s="18">
        <f t="shared" si="4"/>
        <v>112.00000000000001</v>
      </c>
      <c r="E21" s="8">
        <v>39</v>
      </c>
      <c r="F21" s="8">
        <v>8.6</v>
      </c>
      <c r="G21" s="9">
        <v>595</v>
      </c>
      <c r="H21" s="9">
        <f>+H20+20</f>
        <v>1180</v>
      </c>
      <c r="I21" s="9">
        <f t="shared" si="5"/>
        <v>1669</v>
      </c>
      <c r="J21" s="8">
        <f t="shared" si="6"/>
        <v>4.6692607003891053</v>
      </c>
      <c r="K21" s="8">
        <f t="shared" si="6"/>
        <v>10.311284046692608</v>
      </c>
      <c r="L21" s="8">
        <f t="shared" si="6"/>
        <v>14.980544747081712</v>
      </c>
      <c r="M21" s="8">
        <f t="shared" si="7"/>
        <v>5.0826848249027243</v>
      </c>
      <c r="N21" s="8">
        <f t="shared" si="8"/>
        <v>0.32500000000000007</v>
      </c>
      <c r="O21" s="8">
        <f t="shared" si="9"/>
        <v>2.1000000000000005</v>
      </c>
      <c r="P21" s="8">
        <f t="shared" si="10"/>
        <v>1.5500000000000003</v>
      </c>
      <c r="Q21" s="8">
        <f t="shared" si="11"/>
        <v>0.45000000000000007</v>
      </c>
      <c r="R21" s="8">
        <f t="shared" si="12"/>
        <v>3.4000000000000008</v>
      </c>
      <c r="S21" s="8">
        <f>+S20+0.15</f>
        <v>4.8500000000000014</v>
      </c>
      <c r="T21" s="8">
        <f t="shared" si="13"/>
        <v>3.0291828793774322</v>
      </c>
      <c r="U21" s="8">
        <f t="shared" si="13"/>
        <v>3.0291828793774322</v>
      </c>
      <c r="V21" s="8">
        <f t="shared" si="14"/>
        <v>6.0583657587548645</v>
      </c>
      <c r="W21" s="15">
        <f>+W20</f>
        <v>0.12</v>
      </c>
      <c r="X21" s="15">
        <f>+X20</f>
        <v>0.14000000000000001</v>
      </c>
      <c r="Y21" s="15">
        <f>+Y20</f>
        <v>0.25</v>
      </c>
      <c r="Z21" s="15">
        <f t="shared" si="15"/>
        <v>0.09</v>
      </c>
      <c r="AA21" s="15">
        <f t="shared" si="2"/>
        <v>0.10500000000000001</v>
      </c>
      <c r="AB21" s="15">
        <f t="shared" si="2"/>
        <v>0.1875</v>
      </c>
    </row>
    <row r="22" spans="2:28" x14ac:dyDescent="0.2">
      <c r="B22" s="8" t="str">
        <f t="shared" si="3"/>
        <v>2024-P4</v>
      </c>
      <c r="C22" s="20">
        <f t="shared" si="3"/>
        <v>28784.000000000004</v>
      </c>
      <c r="D22" s="18">
        <f t="shared" si="4"/>
        <v>112.00000000000001</v>
      </c>
      <c r="E22" s="8">
        <v>40</v>
      </c>
      <c r="F22" s="8">
        <v>9</v>
      </c>
      <c r="G22" s="9">
        <v>610</v>
      </c>
      <c r="H22" s="9">
        <f>+H21+20</f>
        <v>1200</v>
      </c>
      <c r="I22" s="9">
        <f t="shared" si="5"/>
        <v>1689</v>
      </c>
      <c r="J22" s="8">
        <f t="shared" si="6"/>
        <v>4.6692607003891053</v>
      </c>
      <c r="K22" s="8">
        <f t="shared" si="6"/>
        <v>10.311284046692608</v>
      </c>
      <c r="L22" s="8">
        <f t="shared" si="6"/>
        <v>14.980544747081712</v>
      </c>
      <c r="M22" s="8">
        <f t="shared" si="7"/>
        <v>5.3326848249027243</v>
      </c>
      <c r="N22" s="8">
        <f t="shared" si="8"/>
        <v>0.35000000000000009</v>
      </c>
      <c r="O22" s="8">
        <f t="shared" si="9"/>
        <v>2.2000000000000006</v>
      </c>
      <c r="P22" s="8">
        <f t="shared" si="10"/>
        <v>1.6000000000000003</v>
      </c>
      <c r="Q22" s="8">
        <f t="shared" si="11"/>
        <v>0.48000000000000009</v>
      </c>
      <c r="R22" s="8">
        <f t="shared" si="12"/>
        <v>3.600000000000001</v>
      </c>
      <c r="S22" s="8">
        <f>+S21+0.12</f>
        <v>4.9700000000000015</v>
      </c>
      <c r="T22" s="8">
        <f t="shared" si="13"/>
        <v>3.1291828793774323</v>
      </c>
      <c r="U22" s="8">
        <f t="shared" si="13"/>
        <v>3.1291828793774323</v>
      </c>
      <c r="V22" s="8">
        <f t="shared" si="14"/>
        <v>6.2583657587548647</v>
      </c>
      <c r="W22" s="15">
        <f>+W21</f>
        <v>0.12</v>
      </c>
      <c r="X22" s="15">
        <f>+X21</f>
        <v>0.14000000000000001</v>
      </c>
      <c r="Y22" s="15">
        <f>+Y21</f>
        <v>0.25</v>
      </c>
      <c r="Z22" s="15">
        <f t="shared" si="15"/>
        <v>0.09</v>
      </c>
      <c r="AA22" s="15">
        <f t="shared" si="2"/>
        <v>0.10500000000000001</v>
      </c>
      <c r="AB22" s="15">
        <f t="shared" si="2"/>
        <v>0.1875</v>
      </c>
    </row>
    <row r="23" spans="2:28" x14ac:dyDescent="0.2">
      <c r="E23" s="35" t="s">
        <v>156</v>
      </c>
      <c r="F23" s="35" t="s">
        <v>156</v>
      </c>
      <c r="G23" s="35" t="s">
        <v>156</v>
      </c>
      <c r="H23" s="35" t="s">
        <v>156</v>
      </c>
      <c r="I23" s="35" t="s">
        <v>157</v>
      </c>
      <c r="J23" s="35" t="s">
        <v>156</v>
      </c>
      <c r="K23" s="35" t="s">
        <v>156</v>
      </c>
      <c r="L23" s="35" t="s">
        <v>156</v>
      </c>
      <c r="M23" s="35" t="s">
        <v>157</v>
      </c>
      <c r="N23" s="35" t="s">
        <v>157</v>
      </c>
      <c r="O23" s="35" t="s">
        <v>157</v>
      </c>
      <c r="P23" s="35" t="s">
        <v>157</v>
      </c>
      <c r="Q23" s="35" t="s">
        <v>157</v>
      </c>
      <c r="R23" s="35" t="s">
        <v>157</v>
      </c>
      <c r="S23" s="35" t="s">
        <v>156</v>
      </c>
      <c r="T23" s="35" t="s">
        <v>156</v>
      </c>
      <c r="U23" s="35" t="s">
        <v>156</v>
      </c>
      <c r="V23" s="35" t="s">
        <v>156</v>
      </c>
      <c r="W23" s="35" t="s">
        <v>156</v>
      </c>
      <c r="X23" s="35" t="s">
        <v>156</v>
      </c>
      <c r="Y23" s="35" t="s">
        <v>156</v>
      </c>
      <c r="Z23" s="35" t="s">
        <v>156</v>
      </c>
      <c r="AA23" s="35" t="s">
        <v>156</v>
      </c>
      <c r="AB23" s="35" t="s">
        <v>156</v>
      </c>
    </row>
    <row r="24" spans="2:28" x14ac:dyDescent="0.2">
      <c r="E24" s="36"/>
      <c r="F24" s="36"/>
      <c r="G24" s="36"/>
      <c r="H24" s="36"/>
      <c r="I24" s="36"/>
      <c r="J24" s="36"/>
      <c r="K24" s="36"/>
      <c r="L24" s="36"/>
      <c r="M24" s="37">
        <f>+M22/F22</f>
        <v>0.59252053610030275</v>
      </c>
      <c r="N24" s="36"/>
      <c r="O24" s="36"/>
      <c r="P24" s="36"/>
    </row>
    <row r="25" spans="2:28" s="13" customFormat="1" x14ac:dyDescent="0.2">
      <c r="B25" s="13" t="s">
        <v>138</v>
      </c>
    </row>
    <row r="26" spans="2:28" s="13" customFormat="1" x14ac:dyDescent="0.2">
      <c r="B26" s="21" t="str">
        <f t="shared" ref="B26:B31" si="16">+B17</f>
        <v>2023-P12</v>
      </c>
      <c r="C26" s="12">
        <f>+C8/C3-1</f>
        <v>0.12000000000000011</v>
      </c>
      <c r="E26" s="12">
        <f t="shared" ref="E26:AB26" si="17">+E8/E3-1</f>
        <v>0.18644067796610164</v>
      </c>
      <c r="F26" s="12">
        <f t="shared" si="17"/>
        <v>0.19047619047619047</v>
      </c>
      <c r="G26" s="12">
        <f t="shared" si="17"/>
        <v>0</v>
      </c>
      <c r="H26" s="12">
        <f t="shared" si="17"/>
        <v>0</v>
      </c>
      <c r="I26" s="12">
        <f t="shared" si="17"/>
        <v>0</v>
      </c>
      <c r="J26" s="12">
        <f t="shared" si="17"/>
        <v>0.16666666666666674</v>
      </c>
      <c r="K26" s="12">
        <f t="shared" si="17"/>
        <v>0.16981132075471694</v>
      </c>
      <c r="L26" s="12">
        <f t="shared" si="17"/>
        <v>0.16883116883116878</v>
      </c>
      <c r="M26" s="12">
        <f t="shared" si="17"/>
        <v>0.18781725888324874</v>
      </c>
      <c r="N26" s="12">
        <f t="shared" si="17"/>
        <v>0.22222222222222232</v>
      </c>
      <c r="O26" s="12">
        <f t="shared" si="17"/>
        <v>0.18072289156626509</v>
      </c>
      <c r="P26" s="12">
        <f t="shared" si="17"/>
        <v>0.15625</v>
      </c>
      <c r="Q26" s="12">
        <f t="shared" si="17"/>
        <v>0.22222222222222232</v>
      </c>
      <c r="R26" s="12">
        <f t="shared" si="17"/>
        <v>0.15384615384615374</v>
      </c>
      <c r="S26" s="12">
        <f t="shared" si="17"/>
        <v>0.18181818181818188</v>
      </c>
      <c r="T26" s="12">
        <f t="shared" si="17"/>
        <v>0.15384615384615374</v>
      </c>
      <c r="U26" s="12">
        <f t="shared" si="17"/>
        <v>0.15384615384615374</v>
      </c>
      <c r="V26" s="12">
        <f t="shared" si="17"/>
        <v>0.15384615384615374</v>
      </c>
      <c r="W26" s="12">
        <f t="shared" si="17"/>
        <v>0.17241379310344818</v>
      </c>
      <c r="X26" s="12">
        <f t="shared" si="17"/>
        <v>0.1875</v>
      </c>
      <c r="Y26" s="12">
        <f t="shared" si="17"/>
        <v>0.19354838709677424</v>
      </c>
      <c r="Z26" s="12">
        <f t="shared" si="17"/>
        <v>0.17241379310344818</v>
      </c>
      <c r="AA26" s="12">
        <f t="shared" si="17"/>
        <v>0.1875</v>
      </c>
      <c r="AB26" s="12">
        <f t="shared" si="17"/>
        <v>0.19354838709677424</v>
      </c>
    </row>
    <row r="27" spans="2:28" s="13" customFormat="1" x14ac:dyDescent="0.2">
      <c r="B27" s="21" t="str">
        <f t="shared" si="16"/>
        <v>2023-P13</v>
      </c>
      <c r="C27" s="12">
        <f>+C9/C8-1</f>
        <v>0</v>
      </c>
      <c r="E27" s="12">
        <f t="shared" ref="E27:AB27" si="18">+E9/E8-1</f>
        <v>-1.311999999999991E-2</v>
      </c>
      <c r="F27" s="12">
        <f t="shared" si="18"/>
        <v>-1.4947555555555381E-2</v>
      </c>
      <c r="G27" s="12">
        <f t="shared" si="18"/>
        <v>0.14319432624113482</v>
      </c>
      <c r="H27" s="12">
        <f t="shared" si="18"/>
        <v>0.13915477031802137</v>
      </c>
      <c r="I27" s="12">
        <f t="shared" si="18"/>
        <v>0.13513372549019631</v>
      </c>
      <c r="J27" s="12">
        <f t="shared" si="18"/>
        <v>-3.9999999999999813E-2</v>
      </c>
      <c r="K27" s="12">
        <f t="shared" si="18"/>
        <v>-4.258064516129012E-2</v>
      </c>
      <c r="L27" s="12">
        <f t="shared" si="18"/>
        <v>-4.1777777777777692E-2</v>
      </c>
      <c r="M27" s="12">
        <f t="shared" si="18"/>
        <v>6.5914529914530062E-2</v>
      </c>
      <c r="N27" s="12">
        <f t="shared" si="18"/>
        <v>0.30836363636363662</v>
      </c>
      <c r="O27" s="12">
        <f t="shared" si="18"/>
        <v>5.7371428571428851E-2</v>
      </c>
      <c r="P27" s="12">
        <f t="shared" si="18"/>
        <v>8.9124324324324489E-2</v>
      </c>
      <c r="Q27" s="12">
        <f t="shared" si="18"/>
        <v>-5.7978181818181707E-2</v>
      </c>
      <c r="R27" s="12">
        <f t="shared" si="18"/>
        <v>7.4602666666666817E-2</v>
      </c>
      <c r="S27" s="12">
        <f t="shared" si="18"/>
        <v>-2.5772307692307539E-2</v>
      </c>
      <c r="T27" s="12">
        <f t="shared" si="18"/>
        <v>4.7424000000000133E-2</v>
      </c>
      <c r="U27" s="12">
        <f t="shared" si="18"/>
        <v>4.7424000000000133E-2</v>
      </c>
      <c r="V27" s="12">
        <f t="shared" si="18"/>
        <v>4.7424000000000133E-2</v>
      </c>
      <c r="W27" s="12">
        <f t="shared" si="18"/>
        <v>1.5905882352941214E-2</v>
      </c>
      <c r="X27" s="12">
        <f t="shared" si="18"/>
        <v>-1.5284210526315678E-2</v>
      </c>
      <c r="Y27" s="12">
        <f t="shared" si="18"/>
        <v>-2.7567567567567397E-2</v>
      </c>
      <c r="Z27" s="12">
        <f t="shared" si="18"/>
        <v>1.5905882352941436E-2</v>
      </c>
      <c r="AA27" s="12">
        <f t="shared" si="18"/>
        <v>-1.5284210526315567E-2</v>
      </c>
      <c r="AB27" s="12">
        <f t="shared" si="18"/>
        <v>-2.7567567567567397E-2</v>
      </c>
    </row>
    <row r="28" spans="2:28" s="13" customFormat="1" x14ac:dyDescent="0.2">
      <c r="B28" s="21" t="str">
        <f t="shared" si="16"/>
        <v>2024-P1</v>
      </c>
      <c r="C28" s="12">
        <f>+C10/C9-1</f>
        <v>0</v>
      </c>
      <c r="E28" s="12">
        <f t="shared" ref="E28:AB28" si="19">+E10/E9-1</f>
        <v>2.7777777777777901E-2</v>
      </c>
      <c r="F28" s="12">
        <f t="shared" si="19"/>
        <v>3.8961038961038863E-2</v>
      </c>
      <c r="G28" s="12">
        <f t="shared" si="19"/>
        <v>1.7857142857142794E-2</v>
      </c>
      <c r="H28" s="12">
        <f t="shared" si="19"/>
        <v>1.7857142857142794E-2</v>
      </c>
      <c r="I28" s="12">
        <f t="shared" si="19"/>
        <v>1.24300807955251E-2</v>
      </c>
      <c r="J28" s="12">
        <f t="shared" si="19"/>
        <v>0</v>
      </c>
      <c r="K28" s="12">
        <f t="shared" si="19"/>
        <v>0</v>
      </c>
      <c r="L28" s="12">
        <f t="shared" si="19"/>
        <v>0</v>
      </c>
      <c r="M28" s="12">
        <f t="shared" si="19"/>
        <v>5.7700942972608971E-2</v>
      </c>
      <c r="N28" s="12">
        <f t="shared" si="19"/>
        <v>0.10000000000000009</v>
      </c>
      <c r="O28" s="12">
        <f t="shared" si="19"/>
        <v>5.5555555555555802E-2</v>
      </c>
      <c r="P28" s="12">
        <f t="shared" si="19"/>
        <v>3.5714285714285809E-2</v>
      </c>
      <c r="Q28" s="12">
        <f t="shared" si="19"/>
        <v>8.3333333333333259E-2</v>
      </c>
      <c r="R28" s="12">
        <f t="shared" si="19"/>
        <v>7.1428571428571619E-2</v>
      </c>
      <c r="S28" s="12">
        <f t="shared" si="19"/>
        <v>3.4090909090909172E-2</v>
      </c>
      <c r="T28" s="12">
        <f t="shared" si="19"/>
        <v>3.6641003706871844E-2</v>
      </c>
      <c r="U28" s="12">
        <f t="shared" si="19"/>
        <v>3.6641003706871844E-2</v>
      </c>
      <c r="V28" s="12">
        <f t="shared" si="19"/>
        <v>3.6641003706871844E-2</v>
      </c>
      <c r="W28" s="12">
        <f t="shared" si="19"/>
        <v>0</v>
      </c>
      <c r="X28" s="12">
        <f t="shared" si="19"/>
        <v>3.8461538461538547E-2</v>
      </c>
      <c r="Y28" s="12">
        <f t="shared" si="19"/>
        <v>0</v>
      </c>
      <c r="Z28" s="12">
        <f t="shared" si="19"/>
        <v>0</v>
      </c>
      <c r="AA28" s="12">
        <f t="shared" si="19"/>
        <v>3.8461538461538547E-2</v>
      </c>
      <c r="AB28" s="12">
        <f t="shared" si="19"/>
        <v>0</v>
      </c>
    </row>
    <row r="29" spans="2:28" s="13" customFormat="1" x14ac:dyDescent="0.2">
      <c r="B29" s="21" t="str">
        <f t="shared" si="16"/>
        <v>2024-P2</v>
      </c>
      <c r="C29" s="12">
        <f>+C11/C10-1</f>
        <v>0</v>
      </c>
      <c r="E29" s="12">
        <f t="shared" ref="E29:AB29" si="20">+E11/E10-1</f>
        <v>2.7027027027026973E-2</v>
      </c>
      <c r="F29" s="12">
        <f t="shared" si="20"/>
        <v>3.7500000000000089E-2</v>
      </c>
      <c r="G29" s="12">
        <f t="shared" si="20"/>
        <v>2.6315789473684292E-2</v>
      </c>
      <c r="H29" s="12">
        <f t="shared" si="20"/>
        <v>1.7543859649122862E-2</v>
      </c>
      <c r="I29" s="12">
        <f t="shared" si="20"/>
        <v>1.2277470841006721E-2</v>
      </c>
      <c r="J29" s="12">
        <f t="shared" si="20"/>
        <v>0</v>
      </c>
      <c r="K29" s="12">
        <f t="shared" si="20"/>
        <v>0</v>
      </c>
      <c r="L29" s="12">
        <f t="shared" si="20"/>
        <v>0</v>
      </c>
      <c r="M29" s="12">
        <f t="shared" si="20"/>
        <v>5.4553173423901535E-2</v>
      </c>
      <c r="N29" s="12">
        <f t="shared" si="20"/>
        <v>9.090909090909105E-2</v>
      </c>
      <c r="O29" s="12">
        <f t="shared" si="20"/>
        <v>5.2631578947368363E-2</v>
      </c>
      <c r="P29" s="12">
        <f t="shared" si="20"/>
        <v>3.4482758620689724E-2</v>
      </c>
      <c r="Q29" s="12">
        <f t="shared" si="20"/>
        <v>7.6923076923076872E-2</v>
      </c>
      <c r="R29" s="12">
        <f t="shared" si="20"/>
        <v>6.6666666666666652E-2</v>
      </c>
      <c r="S29" s="12">
        <f t="shared" si="20"/>
        <v>3.2967032967033072E-2</v>
      </c>
      <c r="T29" s="12">
        <f t="shared" si="20"/>
        <v>3.5345894649979392E-2</v>
      </c>
      <c r="U29" s="12">
        <f t="shared" si="20"/>
        <v>3.5345894649979392E-2</v>
      </c>
      <c r="V29" s="12">
        <f t="shared" si="20"/>
        <v>3.5345894649979392E-2</v>
      </c>
      <c r="W29" s="12">
        <f t="shared" si="20"/>
        <v>0</v>
      </c>
      <c r="X29" s="12">
        <f t="shared" si="20"/>
        <v>3.7037037037036979E-2</v>
      </c>
      <c r="Y29" s="12">
        <f t="shared" si="20"/>
        <v>0</v>
      </c>
      <c r="Z29" s="12">
        <f t="shared" si="20"/>
        <v>0</v>
      </c>
      <c r="AA29" s="12">
        <f t="shared" si="20"/>
        <v>3.7037037037036979E-2</v>
      </c>
      <c r="AB29" s="12">
        <f t="shared" si="20"/>
        <v>0</v>
      </c>
    </row>
    <row r="30" spans="2:28" s="13" customFormat="1" x14ac:dyDescent="0.2">
      <c r="B30" s="21" t="str">
        <f t="shared" si="16"/>
        <v>2024-P3</v>
      </c>
      <c r="C30" s="12">
        <f>+C12/C11-1</f>
        <v>0</v>
      </c>
      <c r="E30" s="12">
        <f t="shared" ref="E30:AB30" si="21">+E12/E11-1</f>
        <v>2.6315789473684292E-2</v>
      </c>
      <c r="F30" s="12">
        <f t="shared" si="21"/>
        <v>3.6144578313253017E-2</v>
      </c>
      <c r="G30" s="12">
        <f t="shared" si="21"/>
        <v>1.7094017094017033E-2</v>
      </c>
      <c r="H30" s="12">
        <f t="shared" si="21"/>
        <v>1.7241379310344973E-2</v>
      </c>
      <c r="I30" s="12">
        <f t="shared" si="21"/>
        <v>1.2128562765312267E-2</v>
      </c>
      <c r="J30" s="12">
        <f t="shared" si="21"/>
        <v>0</v>
      </c>
      <c r="K30" s="12">
        <f t="shared" si="21"/>
        <v>0</v>
      </c>
      <c r="L30" s="12">
        <f t="shared" si="21"/>
        <v>0</v>
      </c>
      <c r="M30" s="12">
        <f t="shared" si="21"/>
        <v>5.1731078904991845E-2</v>
      </c>
      <c r="N30" s="12">
        <f t="shared" si="21"/>
        <v>8.3333333333333259E-2</v>
      </c>
      <c r="O30" s="12">
        <f t="shared" si="21"/>
        <v>5.0000000000000044E-2</v>
      </c>
      <c r="P30" s="12">
        <f t="shared" si="21"/>
        <v>3.3333333333333215E-2</v>
      </c>
      <c r="Q30" s="12">
        <f t="shared" si="21"/>
        <v>7.1428571428571397E-2</v>
      </c>
      <c r="R30" s="12">
        <f t="shared" si="21"/>
        <v>6.25E-2</v>
      </c>
      <c r="S30" s="12">
        <f t="shared" si="21"/>
        <v>3.1914893617021267E-2</v>
      </c>
      <c r="T30" s="12">
        <f t="shared" si="21"/>
        <v>3.4139213602550456E-2</v>
      </c>
      <c r="U30" s="12">
        <f t="shared" si="21"/>
        <v>3.4139213602550456E-2</v>
      </c>
      <c r="V30" s="12">
        <f t="shared" si="21"/>
        <v>3.4139213602550456E-2</v>
      </c>
      <c r="W30" s="12">
        <f t="shared" si="21"/>
        <v>0</v>
      </c>
      <c r="X30" s="12">
        <f t="shared" si="21"/>
        <v>0</v>
      </c>
      <c r="Y30" s="12">
        <f t="shared" si="21"/>
        <v>0</v>
      </c>
      <c r="Z30" s="12">
        <f t="shared" si="21"/>
        <v>0</v>
      </c>
      <c r="AA30" s="12">
        <f t="shared" si="21"/>
        <v>0</v>
      </c>
      <c r="AB30" s="12">
        <f t="shared" si="21"/>
        <v>0</v>
      </c>
    </row>
    <row r="31" spans="2:28" s="13" customFormat="1" x14ac:dyDescent="0.2">
      <c r="B31" s="21" t="str">
        <f t="shared" si="16"/>
        <v>2024-P4</v>
      </c>
      <c r="C31" s="12">
        <f>+C13/C12-1</f>
        <v>0</v>
      </c>
      <c r="E31" s="12">
        <f t="shared" ref="E31:AB31" si="22">+E13/E12-1</f>
        <v>2.564102564102555E-2</v>
      </c>
      <c r="F31" s="12">
        <f t="shared" si="22"/>
        <v>4.6511627906976827E-2</v>
      </c>
      <c r="G31" s="12">
        <f t="shared" si="22"/>
        <v>2.5210084033613356E-2</v>
      </c>
      <c r="H31" s="12">
        <f t="shared" si="22"/>
        <v>1.6949152542372836E-2</v>
      </c>
      <c r="I31" s="12">
        <f t="shared" si="22"/>
        <v>1.1983223487118E-2</v>
      </c>
      <c r="J31" s="12">
        <f t="shared" si="22"/>
        <v>0</v>
      </c>
      <c r="K31" s="12">
        <f t="shared" si="22"/>
        <v>0</v>
      </c>
      <c r="L31" s="12">
        <f t="shared" si="22"/>
        <v>0</v>
      </c>
      <c r="M31" s="12">
        <f t="shared" si="22"/>
        <v>4.9186602870813445E-2</v>
      </c>
      <c r="N31" s="12">
        <f t="shared" si="22"/>
        <v>7.6923076923076872E-2</v>
      </c>
      <c r="O31" s="12">
        <f t="shared" si="22"/>
        <v>4.7619047619047672E-2</v>
      </c>
      <c r="P31" s="12">
        <f t="shared" si="22"/>
        <v>3.2258064516129226E-2</v>
      </c>
      <c r="Q31" s="12">
        <f t="shared" si="22"/>
        <v>6.6666666666666874E-2</v>
      </c>
      <c r="R31" s="12">
        <f t="shared" si="22"/>
        <v>5.8823529411764719E-2</v>
      </c>
      <c r="S31" s="12">
        <f t="shared" si="22"/>
        <v>2.4742268041237248E-2</v>
      </c>
      <c r="T31" s="12">
        <f t="shared" si="22"/>
        <v>3.301220295439955E-2</v>
      </c>
      <c r="U31" s="12">
        <f t="shared" si="22"/>
        <v>3.301220295439955E-2</v>
      </c>
      <c r="V31" s="12">
        <f t="shared" si="22"/>
        <v>3.301220295439955E-2</v>
      </c>
      <c r="W31" s="12">
        <f t="shared" si="22"/>
        <v>0</v>
      </c>
      <c r="X31" s="12">
        <f t="shared" si="22"/>
        <v>0</v>
      </c>
      <c r="Y31" s="12">
        <f t="shared" si="22"/>
        <v>0</v>
      </c>
      <c r="Z31" s="12">
        <f t="shared" si="22"/>
        <v>0</v>
      </c>
      <c r="AA31" s="12">
        <f t="shared" si="22"/>
        <v>0</v>
      </c>
      <c r="AB31" s="12">
        <f t="shared" si="22"/>
        <v>0</v>
      </c>
    </row>
    <row r="33" spans="4:4" x14ac:dyDescent="0.2">
      <c r="D33" s="5"/>
    </row>
  </sheetData>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Parametros</vt:lpstr>
      <vt:lpstr>Evol</vt:lpstr>
      <vt:lpstr>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Alegre</dc:creator>
  <cp:lastModifiedBy>Diego Alegre</cp:lastModifiedBy>
  <dcterms:created xsi:type="dcterms:W3CDTF">2022-10-13T19:44:37Z</dcterms:created>
  <dcterms:modified xsi:type="dcterms:W3CDTF">2024-01-15T19:54:58Z</dcterms:modified>
</cp:coreProperties>
</file>